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S:\Administrative Services\Budget &amp; Planning\Diamond Charts\23-24\"/>
    </mc:Choice>
  </mc:AlternateContent>
  <xr:revisionPtr revIDLastSave="0" documentId="13_ncr:1_{E83F768C-A72C-4C04-9BCD-82193E2D327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Y24 Chart" sheetId="7" r:id="rId1"/>
    <sheet name="State" sheetId="1" r:id="rId2"/>
    <sheet name="Federal" sheetId="2" r:id="rId3"/>
    <sheet name="Gifts&amp;Grants" sheetId="3" r:id="rId4"/>
    <sheet name="Aux" sheetId="4" r:id="rId5"/>
    <sheet name="Operations" sheetId="5" r:id="rId6"/>
  </sheets>
  <definedNames>
    <definedName name="_xlnm.Print_Area" localSheetId="0">'FY24 Chart'!$A$1:$M$32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7" l="1"/>
  <c r="I15" i="7"/>
  <c r="G3" i="7" l="1"/>
  <c r="F10" i="1"/>
  <c r="B11" i="1"/>
  <c r="C11" i="1"/>
  <c r="D11" i="1"/>
  <c r="E11" i="1"/>
  <c r="F11" i="1"/>
  <c r="F13" i="1"/>
  <c r="B14" i="1"/>
  <c r="F14" i="1" s="1"/>
  <c r="C14" i="1"/>
  <c r="D14" i="1"/>
  <c r="E14" i="1"/>
  <c r="D15" i="1"/>
  <c r="D17" i="1"/>
  <c r="D26" i="1" s="1"/>
  <c r="E14" i="4"/>
  <c r="D14" i="4"/>
  <c r="C14" i="4"/>
  <c r="B14" i="4"/>
  <c r="F14" i="4" s="1"/>
  <c r="F13" i="4"/>
  <c r="E11" i="4"/>
  <c r="D11" i="4"/>
  <c r="D15" i="4" s="1"/>
  <c r="D17" i="4" s="1"/>
  <c r="D26" i="4" s="1"/>
  <c r="C11" i="4"/>
  <c r="B11" i="4"/>
  <c r="F11" i="4" s="1"/>
  <c r="F10" i="4"/>
  <c r="E14" i="3"/>
  <c r="D14" i="3"/>
  <c r="C14" i="3"/>
  <c r="B14" i="3"/>
  <c r="F14" i="3" s="1"/>
  <c r="F13" i="3"/>
  <c r="E11" i="3"/>
  <c r="D11" i="3"/>
  <c r="D15" i="3" s="1"/>
  <c r="D17" i="3" s="1"/>
  <c r="D26" i="3" s="1"/>
  <c r="C11" i="3"/>
  <c r="B11" i="3"/>
  <c r="F11" i="3" s="1"/>
  <c r="F10" i="3"/>
  <c r="E14" i="2"/>
  <c r="D14" i="2"/>
  <c r="C14" i="2"/>
  <c r="B14" i="2"/>
  <c r="F14" i="2" s="1"/>
  <c r="F13" i="2"/>
  <c r="E11" i="2"/>
  <c r="D11" i="2"/>
  <c r="D15" i="2" s="1"/>
  <c r="D17" i="2" s="1"/>
  <c r="D26" i="2" s="1"/>
  <c r="C11" i="2"/>
  <c r="B11" i="2"/>
  <c r="F11" i="2" s="1"/>
  <c r="F10" i="2"/>
  <c r="G4" i="7" l="1"/>
  <c r="A16" i="7"/>
  <c r="G16" i="7"/>
  <c r="E16" i="7"/>
  <c r="C16" i="7"/>
  <c r="K16" i="7"/>
  <c r="I16" i="7"/>
</calcChain>
</file>

<file path=xl/sharedStrings.xml><?xml version="1.0" encoding="utf-8"?>
<sst xmlns="http://schemas.openxmlformats.org/spreadsheetml/2006/main" count="180" uniqueCount="57">
  <si>
    <t>Business Unit: UWOSH</t>
  </si>
  <si>
    <t>Fiscal Year: 2024</t>
  </si>
  <si>
    <t>Depts: ALL_ORGS-</t>
  </si>
  <si>
    <t>Program: All</t>
  </si>
  <si>
    <t>Period: 1 (Jul) - 4 (Oct)</t>
  </si>
  <si>
    <t>Account</t>
  </si>
  <si>
    <t>Budget</t>
  </si>
  <si>
    <t>Oct</t>
  </si>
  <si>
    <t>Actuals</t>
  </si>
  <si>
    <t>Encumbrances</t>
  </si>
  <si>
    <t>Balance</t>
  </si>
  <si>
    <t>REVENUE</t>
  </si>
  <si>
    <t>Total Revenue &amp; Sales Credits</t>
  </si>
  <si>
    <t>TOTAL</t>
  </si>
  <si>
    <t>EXPENSES</t>
  </si>
  <si>
    <t>Expenses</t>
  </si>
  <si>
    <t>Current Year Operating Net</t>
  </si>
  <si>
    <t>Add Prior Year Cash Balance</t>
  </si>
  <si>
    <t>Sub-Total</t>
  </si>
  <si>
    <t>Conversion to Cash Basis:</t>
  </si>
  <si>
    <t>Current Year Adjustment: Accounts Receivable</t>
  </si>
  <si>
    <t>Current Year Adjustment: Prepaid Expenses</t>
  </si>
  <si>
    <t>Current Year Adjustment: Investments</t>
  </si>
  <si>
    <t>Current Year Adjustment: Accounts Payable</t>
  </si>
  <si>
    <t>Current Year Adjustment: Payroll and Benefits Liability</t>
  </si>
  <si>
    <t>Current Year Adjustment: Deferred Revenue</t>
  </si>
  <si>
    <t>Current Year Adjustment: Other Liabilities</t>
  </si>
  <si>
    <t>Calculated Cash Balance (Periods 1-13)</t>
  </si>
  <si>
    <t>Actual Cash - Account 6100</t>
  </si>
  <si>
    <t>Funds: 144,145,146,147,148,149,150,151</t>
  </si>
  <si>
    <t>Funds: 133,134,233</t>
  </si>
  <si>
    <t>Funds: 123,128</t>
  </si>
  <si>
    <t>Funds: 136</t>
  </si>
  <si>
    <t>UNIVERSITY OF WISCONSIN OSHKOSH CAMPUSES</t>
  </si>
  <si>
    <t>2023-2024  COMPREHENSIVE OPERATING BUDGET</t>
  </si>
  <si>
    <t xml:space="preserve">TOTAL - </t>
  </si>
  <si>
    <t xml:space="preserve">TOTAL W/O DIRECT LENDING - </t>
  </si>
  <si>
    <t>Instructional Operating 
Budget</t>
  </si>
  <si>
    <t>Federal</t>
  </si>
  <si>
    <t>Gifts Grants 
&amp; Contracts</t>
  </si>
  <si>
    <t>Auxiliaries &amp;
Other Receipts</t>
  </si>
  <si>
    <t xml:space="preserve"> Other Operational
Receipts</t>
  </si>
  <si>
    <t>Tuition</t>
  </si>
  <si>
    <t>State</t>
  </si>
  <si>
    <t xml:space="preserve">Federal Funds </t>
  </si>
  <si>
    <t>144, 145, 146, 147, 148, 149, 150, 151</t>
  </si>
  <si>
    <t>Gifts &amp; Grants</t>
  </si>
  <si>
    <t>133, 233, 134</t>
  </si>
  <si>
    <t>Auxiliaries</t>
  </si>
  <si>
    <t>123, 128</t>
  </si>
  <si>
    <t>Other Operational Receipts</t>
  </si>
  <si>
    <t>all other funds</t>
  </si>
  <si>
    <t>REQUIRED TUITION CONTRIBUTIONS</t>
  </si>
  <si>
    <t>OSH</t>
  </si>
  <si>
    <t>FOX</t>
  </si>
  <si>
    <t>FDL</t>
  </si>
  <si>
    <t>Funds: 102,103,104,110,112,118,131,132,189,402,403,406,231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</si>
</sst>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Times New Roman"/>
      <family val="1"/>
    </font>
    <font>
      <sz val="7.5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/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0" xfId="0" applyFont="1"/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6" fillId="0" borderId="0" xfId="0" applyFont="1"/>
    <xf numFmtId="6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6" fontId="6" fillId="0" borderId="7" xfId="0" applyNumberFormat="1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5" fillId="0" borderId="0" xfId="0" applyFont="1" applyAlignment="1">
      <alignment horizontal="right"/>
    </xf>
    <xf numFmtId="6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6" fontId="10" fillId="0" borderId="0" xfId="0" applyNumberFormat="1" applyFont="1" applyAlignment="1">
      <alignment horizontal="center" wrapText="1"/>
    </xf>
    <xf numFmtId="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wrapText="1"/>
    </xf>
    <xf numFmtId="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6" fontId="8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0" fontId="8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1" applyNumberFormat="1" applyFont="1" applyAlignment="1">
      <alignment horizontal="center" vertical="top"/>
    </xf>
    <xf numFmtId="0" fontId="12" fillId="0" borderId="6" xfId="0" applyFont="1" applyBorder="1" applyAlignment="1">
      <alignment horizontal="right"/>
    </xf>
    <xf numFmtId="0" fontId="12" fillId="0" borderId="7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6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</xdr:row>
      <xdr:rowOff>123825</xdr:rowOff>
    </xdr:from>
    <xdr:to>
      <xdr:col>0</xdr:col>
      <xdr:colOff>647700</xdr:colOff>
      <xdr:row>10</xdr:row>
      <xdr:rowOff>95250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2648BA9-23F3-49B0-B7C1-39A8B8D5DD73}"/>
            </a:ext>
          </a:extLst>
        </xdr:cNvPr>
        <xdr:cNvCxnSpPr/>
      </xdr:nvCxnSpPr>
      <xdr:spPr>
        <a:xfrm flipV="1">
          <a:off x="95250" y="1790700"/>
          <a:ext cx="552450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647700</xdr:colOff>
      <xdr:row>7</xdr:row>
      <xdr:rowOff>133350</xdr:rowOff>
    </xdr:from>
    <xdr:to>
      <xdr:col>1</xdr:col>
      <xdr:colOff>552450</xdr:colOff>
      <xdr:row>10</xdr:row>
      <xdr:rowOff>152400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8FEA88A-1F67-4D0A-8DE0-DD82234436AB}"/>
            </a:ext>
          </a:extLst>
        </xdr:cNvPr>
        <xdr:cNvCxnSpPr/>
      </xdr:nvCxnSpPr>
      <xdr:spPr>
        <a:xfrm>
          <a:off x="647700" y="1800225"/>
          <a:ext cx="647700" cy="447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10</xdr:row>
      <xdr:rowOff>133350</xdr:rowOff>
    </xdr:from>
    <xdr:to>
      <xdr:col>0</xdr:col>
      <xdr:colOff>628650</xdr:colOff>
      <xdr:row>13</xdr:row>
      <xdr:rowOff>133350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822D6EED-1D6E-43B3-BFEB-707D26F9C3FC}"/>
            </a:ext>
          </a:extLst>
        </xdr:cNvPr>
        <xdr:cNvCxnSpPr/>
      </xdr:nvCxnSpPr>
      <xdr:spPr>
        <a:xfrm>
          <a:off x="76200" y="2228850"/>
          <a:ext cx="552450" cy="447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603250</xdr:colOff>
      <xdr:row>11</xdr:row>
      <xdr:rowOff>13608</xdr:rowOff>
    </xdr:from>
    <xdr:to>
      <xdr:col>2</xdr:col>
      <xdr:colOff>0</xdr:colOff>
      <xdr:row>14</xdr:row>
      <xdr:rowOff>10584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83045F59-54DE-4F59-BC97-65C6CF1AA1E2}"/>
            </a:ext>
          </a:extLst>
        </xdr:cNvPr>
        <xdr:cNvCxnSpPr/>
      </xdr:nvCxnSpPr>
      <xdr:spPr>
        <a:xfrm flipV="1">
          <a:off x="603250" y="2271033"/>
          <a:ext cx="711200" cy="4256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27214</xdr:colOff>
      <xdr:row>8</xdr:row>
      <xdr:rowOff>13608</xdr:rowOff>
    </xdr:from>
    <xdr:to>
      <xdr:col>3</xdr:col>
      <xdr:colOff>0</xdr:colOff>
      <xdr:row>11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9640C9DC-AF13-440A-A43D-ECDE889D5E9C}"/>
            </a:ext>
          </a:extLst>
        </xdr:cNvPr>
        <xdr:cNvCxnSpPr/>
      </xdr:nvCxnSpPr>
      <xdr:spPr>
        <a:xfrm flipV="1">
          <a:off x="1341664" y="1823358"/>
          <a:ext cx="630011" cy="4340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609600</xdr:colOff>
      <xdr:row>8</xdr:row>
      <xdr:rowOff>0</xdr:rowOff>
    </xdr:from>
    <xdr:to>
      <xdr:col>4</xdr:col>
      <xdr:colOff>0</xdr:colOff>
      <xdr:row>11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8F1CD1A3-8CB9-493E-B981-9971E49536CA}"/>
            </a:ext>
          </a:extLst>
        </xdr:cNvPr>
        <xdr:cNvCxnSpPr/>
      </xdr:nvCxnSpPr>
      <xdr:spPr>
        <a:xfrm>
          <a:off x="1924050" y="1809750"/>
          <a:ext cx="704850" cy="447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54429</xdr:colOff>
      <xdr:row>11</xdr:row>
      <xdr:rowOff>0</xdr:rowOff>
    </xdr:from>
    <xdr:to>
      <xdr:col>2</xdr:col>
      <xdr:colOff>598714</xdr:colOff>
      <xdr:row>14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3320E9FF-2797-49D0-B8C7-1E4AC2FAE9F3}"/>
            </a:ext>
          </a:extLst>
        </xdr:cNvPr>
        <xdr:cNvCxnSpPr/>
      </xdr:nvCxnSpPr>
      <xdr:spPr>
        <a:xfrm>
          <a:off x="1368879" y="2257425"/>
          <a:ext cx="544285" cy="428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603250</xdr:colOff>
      <xdr:row>11</xdr:row>
      <xdr:rowOff>13608</xdr:rowOff>
    </xdr:from>
    <xdr:to>
      <xdr:col>4</xdr:col>
      <xdr:colOff>0</xdr:colOff>
      <xdr:row>14</xdr:row>
      <xdr:rowOff>10584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45F78A45-C7EB-4A47-B4BF-3E0AF6C83DFD}"/>
            </a:ext>
          </a:extLst>
        </xdr:cNvPr>
        <xdr:cNvCxnSpPr/>
      </xdr:nvCxnSpPr>
      <xdr:spPr>
        <a:xfrm flipV="1">
          <a:off x="1917700" y="2271033"/>
          <a:ext cx="711200" cy="4256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8</xdr:row>
      <xdr:rowOff>13608</xdr:rowOff>
    </xdr:from>
    <xdr:to>
      <xdr:col>5</xdr:col>
      <xdr:colOff>0</xdr:colOff>
      <xdr:row>11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EBFD4C95-32C9-4233-B405-4B9E4593905A}"/>
            </a:ext>
          </a:extLst>
        </xdr:cNvPr>
        <xdr:cNvCxnSpPr/>
      </xdr:nvCxnSpPr>
      <xdr:spPr>
        <a:xfrm flipV="1">
          <a:off x="2656114" y="1823358"/>
          <a:ext cx="630011" cy="4340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627289</xdr:colOff>
      <xdr:row>8</xdr:row>
      <xdr:rowOff>9525</xdr:rowOff>
    </xdr:from>
    <xdr:to>
      <xdr:col>6</xdr:col>
      <xdr:colOff>28575</xdr:colOff>
      <xdr:row>11</xdr:row>
      <xdr:rowOff>9525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E1AD7429-993C-489D-8449-100BC35B7ECD}"/>
            </a:ext>
          </a:extLst>
        </xdr:cNvPr>
        <xdr:cNvCxnSpPr/>
      </xdr:nvCxnSpPr>
      <xdr:spPr>
        <a:xfrm>
          <a:off x="3256189" y="1819275"/>
          <a:ext cx="715736" cy="447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54429</xdr:colOff>
      <xdr:row>11</xdr:row>
      <xdr:rowOff>0</xdr:rowOff>
    </xdr:from>
    <xdr:to>
      <xdr:col>4</xdr:col>
      <xdr:colOff>598714</xdr:colOff>
      <xdr:row>14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A8B96AF3-7BAD-4665-BAFF-2744267B5F69}"/>
            </a:ext>
          </a:extLst>
        </xdr:cNvPr>
        <xdr:cNvCxnSpPr/>
      </xdr:nvCxnSpPr>
      <xdr:spPr>
        <a:xfrm>
          <a:off x="2683329" y="2257425"/>
          <a:ext cx="544285" cy="428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603250</xdr:colOff>
      <xdr:row>11</xdr:row>
      <xdr:rowOff>13608</xdr:rowOff>
    </xdr:from>
    <xdr:to>
      <xdr:col>6</xdr:col>
      <xdr:colOff>0</xdr:colOff>
      <xdr:row>14</xdr:row>
      <xdr:rowOff>10584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5D54F1E-4FF1-41D3-9643-65A99D7B584D}"/>
            </a:ext>
          </a:extLst>
        </xdr:cNvPr>
        <xdr:cNvCxnSpPr/>
      </xdr:nvCxnSpPr>
      <xdr:spPr>
        <a:xfrm flipV="1">
          <a:off x="3232150" y="2271033"/>
          <a:ext cx="711200" cy="4256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27214</xdr:colOff>
      <xdr:row>8</xdr:row>
      <xdr:rowOff>13608</xdr:rowOff>
    </xdr:from>
    <xdr:to>
      <xdr:col>7</xdr:col>
      <xdr:colOff>0</xdr:colOff>
      <xdr:row>11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C12CF12A-D05B-40E6-AFCC-713728331988}"/>
            </a:ext>
          </a:extLst>
        </xdr:cNvPr>
        <xdr:cNvCxnSpPr/>
      </xdr:nvCxnSpPr>
      <xdr:spPr>
        <a:xfrm flipV="1">
          <a:off x="3970564" y="1823358"/>
          <a:ext cx="753836" cy="4340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28575</xdr:rowOff>
    </xdr:from>
    <xdr:to>
      <xdr:col>8</xdr:col>
      <xdr:colOff>0</xdr:colOff>
      <xdr:row>11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966A4F57-95A1-4F1E-A972-C469B2E58AC2}"/>
            </a:ext>
          </a:extLst>
        </xdr:cNvPr>
        <xdr:cNvCxnSpPr/>
      </xdr:nvCxnSpPr>
      <xdr:spPr>
        <a:xfrm>
          <a:off x="4724400" y="1838325"/>
          <a:ext cx="657225" cy="419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54429</xdr:colOff>
      <xdr:row>11</xdr:row>
      <xdr:rowOff>0</xdr:rowOff>
    </xdr:from>
    <xdr:to>
      <xdr:col>6</xdr:col>
      <xdr:colOff>598714</xdr:colOff>
      <xdr:row>14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26BEC4C-9F13-4592-86E8-E52F14F235B0}"/>
            </a:ext>
          </a:extLst>
        </xdr:cNvPr>
        <xdr:cNvCxnSpPr/>
      </xdr:nvCxnSpPr>
      <xdr:spPr>
        <a:xfrm>
          <a:off x="3997779" y="2257425"/>
          <a:ext cx="544285" cy="428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603250</xdr:colOff>
      <xdr:row>11</xdr:row>
      <xdr:rowOff>13608</xdr:rowOff>
    </xdr:from>
    <xdr:to>
      <xdr:col>8</xdr:col>
      <xdr:colOff>0</xdr:colOff>
      <xdr:row>14</xdr:row>
      <xdr:rowOff>10584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D589535A-EE60-41A9-81CB-6A6C2B913C44}"/>
            </a:ext>
          </a:extLst>
        </xdr:cNvPr>
        <xdr:cNvCxnSpPr/>
      </xdr:nvCxnSpPr>
      <xdr:spPr>
        <a:xfrm flipV="1">
          <a:off x="4546600" y="2271033"/>
          <a:ext cx="835025" cy="4256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27214</xdr:colOff>
      <xdr:row>8</xdr:row>
      <xdr:rowOff>13608</xdr:rowOff>
    </xdr:from>
    <xdr:to>
      <xdr:col>9</xdr:col>
      <xdr:colOff>0</xdr:colOff>
      <xdr:row>11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E1600B75-C1CC-4901-8E0C-5DC8F7530908}"/>
            </a:ext>
          </a:extLst>
        </xdr:cNvPr>
        <xdr:cNvCxnSpPr/>
      </xdr:nvCxnSpPr>
      <xdr:spPr>
        <a:xfrm flipV="1">
          <a:off x="5408839" y="1823358"/>
          <a:ext cx="630011" cy="4340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598714</xdr:colOff>
      <xdr:row>8</xdr:row>
      <xdr:rowOff>0</xdr:rowOff>
    </xdr:from>
    <xdr:to>
      <xdr:col>10</xdr:col>
      <xdr:colOff>0</xdr:colOff>
      <xdr:row>11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B1069A7A-84B7-4002-B9DB-A69A2BD62A4F}"/>
            </a:ext>
          </a:extLst>
        </xdr:cNvPr>
        <xdr:cNvCxnSpPr/>
      </xdr:nvCxnSpPr>
      <xdr:spPr>
        <a:xfrm>
          <a:off x="5980339" y="1809750"/>
          <a:ext cx="715736" cy="447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11</xdr:row>
      <xdr:rowOff>9525</xdr:rowOff>
    </xdr:from>
    <xdr:to>
      <xdr:col>8</xdr:col>
      <xdr:colOff>598714</xdr:colOff>
      <xdr:row>14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AD4BFCE5-7269-4638-AF57-A7BEF6F3CF92}"/>
            </a:ext>
          </a:extLst>
        </xdr:cNvPr>
        <xdr:cNvCxnSpPr/>
      </xdr:nvCxnSpPr>
      <xdr:spPr>
        <a:xfrm>
          <a:off x="5410200" y="2266950"/>
          <a:ext cx="570139" cy="419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603250</xdr:colOff>
      <xdr:row>11</xdr:row>
      <xdr:rowOff>13608</xdr:rowOff>
    </xdr:from>
    <xdr:to>
      <xdr:col>10</xdr:col>
      <xdr:colOff>0</xdr:colOff>
      <xdr:row>14</xdr:row>
      <xdr:rowOff>10584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576731A7-C9D4-48CD-8361-074B97D5331D}"/>
            </a:ext>
          </a:extLst>
        </xdr:cNvPr>
        <xdr:cNvCxnSpPr/>
      </xdr:nvCxnSpPr>
      <xdr:spPr>
        <a:xfrm flipV="1">
          <a:off x="5984875" y="2271033"/>
          <a:ext cx="711200" cy="4256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27214</xdr:colOff>
      <xdr:row>8</xdr:row>
      <xdr:rowOff>13608</xdr:rowOff>
    </xdr:from>
    <xdr:to>
      <xdr:col>11</xdr:col>
      <xdr:colOff>0</xdr:colOff>
      <xdr:row>11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9D322C93-C4DE-4AF5-9165-1070C82854C4}"/>
            </a:ext>
          </a:extLst>
        </xdr:cNvPr>
        <xdr:cNvCxnSpPr/>
      </xdr:nvCxnSpPr>
      <xdr:spPr>
        <a:xfrm flipV="1">
          <a:off x="6723289" y="1823358"/>
          <a:ext cx="630011" cy="4340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598714</xdr:colOff>
      <xdr:row>8</xdr:row>
      <xdr:rowOff>0</xdr:rowOff>
    </xdr:from>
    <xdr:to>
      <xdr:col>12</xdr:col>
      <xdr:colOff>0</xdr:colOff>
      <xdr:row>11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AB21D381-7AC2-45FA-B412-14E8009F1B08}"/>
            </a:ext>
          </a:extLst>
        </xdr:cNvPr>
        <xdr:cNvCxnSpPr/>
      </xdr:nvCxnSpPr>
      <xdr:spPr>
        <a:xfrm>
          <a:off x="7294789" y="1809750"/>
          <a:ext cx="715736" cy="447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11</xdr:row>
      <xdr:rowOff>9525</xdr:rowOff>
    </xdr:from>
    <xdr:to>
      <xdr:col>10</xdr:col>
      <xdr:colOff>598714</xdr:colOff>
      <xdr:row>14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D1A3386D-53DE-4768-B572-704F13967315}"/>
            </a:ext>
          </a:extLst>
        </xdr:cNvPr>
        <xdr:cNvCxnSpPr/>
      </xdr:nvCxnSpPr>
      <xdr:spPr>
        <a:xfrm>
          <a:off x="6724650" y="2266950"/>
          <a:ext cx="570139" cy="419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603250</xdr:colOff>
      <xdr:row>11</xdr:row>
      <xdr:rowOff>13608</xdr:rowOff>
    </xdr:from>
    <xdr:to>
      <xdr:col>12</xdr:col>
      <xdr:colOff>0</xdr:colOff>
      <xdr:row>14</xdr:row>
      <xdr:rowOff>10584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8A1BEE0D-9A1D-497D-B1C9-DA35D013EAE0}"/>
            </a:ext>
          </a:extLst>
        </xdr:cNvPr>
        <xdr:cNvCxnSpPr/>
      </xdr:nvCxnSpPr>
      <xdr:spPr>
        <a:xfrm flipV="1">
          <a:off x="7299325" y="2271033"/>
          <a:ext cx="711200" cy="4256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7</xdr:row>
      <xdr:rowOff>123825</xdr:rowOff>
    </xdr:from>
    <xdr:to>
      <xdr:col>0</xdr:col>
      <xdr:colOff>647700</xdr:colOff>
      <xdr:row>10</xdr:row>
      <xdr:rowOff>95250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43163155-FC1F-48E2-B527-F7E0D2456614}"/>
            </a:ext>
          </a:extLst>
        </xdr:cNvPr>
        <xdr:cNvCxnSpPr/>
      </xdr:nvCxnSpPr>
      <xdr:spPr>
        <a:xfrm flipV="1">
          <a:off x="95250" y="1790700"/>
          <a:ext cx="552450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7</xdr:row>
      <xdr:rowOff>123825</xdr:rowOff>
    </xdr:from>
    <xdr:to>
      <xdr:col>1</xdr:col>
      <xdr:colOff>600075</xdr:colOff>
      <xdr:row>11</xdr:row>
      <xdr:rowOff>9525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57704DFB-DB00-4BE5-85B5-4C10016052E3}"/>
            </a:ext>
          </a:extLst>
        </xdr:cNvPr>
        <xdr:cNvCxnSpPr/>
      </xdr:nvCxnSpPr>
      <xdr:spPr>
        <a:xfrm>
          <a:off x="619125" y="1790700"/>
          <a:ext cx="590550" cy="647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10</xdr:row>
      <xdr:rowOff>133350</xdr:rowOff>
    </xdr:from>
    <xdr:to>
      <xdr:col>1</xdr:col>
      <xdr:colOff>0</xdr:colOff>
      <xdr:row>13</xdr:row>
      <xdr:rowOff>133350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928BA7D6-53E7-4AF5-A714-CE99BC847539}"/>
            </a:ext>
          </a:extLst>
        </xdr:cNvPr>
        <xdr:cNvCxnSpPr/>
      </xdr:nvCxnSpPr>
      <xdr:spPr>
        <a:xfrm>
          <a:off x="76200" y="2371725"/>
          <a:ext cx="53340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603250</xdr:colOff>
      <xdr:row>11</xdr:row>
      <xdr:rowOff>4083</xdr:rowOff>
    </xdr:from>
    <xdr:to>
      <xdr:col>2</xdr:col>
      <xdr:colOff>0</xdr:colOff>
      <xdr:row>14</xdr:row>
      <xdr:rowOff>1059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C6DFED58-EA4A-4BFF-A2D7-2DE68F6A6E02}"/>
            </a:ext>
          </a:extLst>
        </xdr:cNvPr>
        <xdr:cNvCxnSpPr/>
      </xdr:nvCxnSpPr>
      <xdr:spPr>
        <a:xfrm flipV="1">
          <a:off x="603250" y="2432958"/>
          <a:ext cx="720725" cy="56847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27214</xdr:colOff>
      <xdr:row>8</xdr:row>
      <xdr:rowOff>13608</xdr:rowOff>
    </xdr:from>
    <xdr:to>
      <xdr:col>3</xdr:col>
      <xdr:colOff>0</xdr:colOff>
      <xdr:row>11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EB47366D-ED98-42B7-9694-7CF764BBC733}"/>
            </a:ext>
          </a:extLst>
        </xdr:cNvPr>
        <xdr:cNvCxnSpPr/>
      </xdr:nvCxnSpPr>
      <xdr:spPr>
        <a:xfrm flipV="1">
          <a:off x="1341664" y="1823358"/>
          <a:ext cx="630011" cy="4340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609600</xdr:colOff>
      <xdr:row>8</xdr:row>
      <xdr:rowOff>0</xdr:rowOff>
    </xdr:from>
    <xdr:to>
      <xdr:col>4</xdr:col>
      <xdr:colOff>0</xdr:colOff>
      <xdr:row>11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D2437835-455E-4082-BB54-138B8BDB60BB}"/>
            </a:ext>
          </a:extLst>
        </xdr:cNvPr>
        <xdr:cNvCxnSpPr/>
      </xdr:nvCxnSpPr>
      <xdr:spPr>
        <a:xfrm>
          <a:off x="1924050" y="1809750"/>
          <a:ext cx="704850" cy="447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54429</xdr:colOff>
      <xdr:row>11</xdr:row>
      <xdr:rowOff>0</xdr:rowOff>
    </xdr:from>
    <xdr:to>
      <xdr:col>2</xdr:col>
      <xdr:colOff>598714</xdr:colOff>
      <xdr:row>14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7133586B-9A66-4D9A-9A07-935ABD548168}"/>
            </a:ext>
          </a:extLst>
        </xdr:cNvPr>
        <xdr:cNvCxnSpPr/>
      </xdr:nvCxnSpPr>
      <xdr:spPr>
        <a:xfrm>
          <a:off x="1368879" y="2257425"/>
          <a:ext cx="544285" cy="428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603250</xdr:colOff>
      <xdr:row>11</xdr:row>
      <xdr:rowOff>13608</xdr:rowOff>
    </xdr:from>
    <xdr:to>
      <xdr:col>4</xdr:col>
      <xdr:colOff>0</xdr:colOff>
      <xdr:row>14</xdr:row>
      <xdr:rowOff>10584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3655C7E3-925B-495A-8A9D-3812E6795387}"/>
            </a:ext>
          </a:extLst>
        </xdr:cNvPr>
        <xdr:cNvCxnSpPr/>
      </xdr:nvCxnSpPr>
      <xdr:spPr>
        <a:xfrm flipV="1">
          <a:off x="1917700" y="2271033"/>
          <a:ext cx="711200" cy="4256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27214</xdr:colOff>
      <xdr:row>8</xdr:row>
      <xdr:rowOff>13608</xdr:rowOff>
    </xdr:from>
    <xdr:to>
      <xdr:col>5</xdr:col>
      <xdr:colOff>0</xdr:colOff>
      <xdr:row>11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ECAD020A-40BD-4860-BEF9-742246A3F07B}"/>
            </a:ext>
          </a:extLst>
        </xdr:cNvPr>
        <xdr:cNvCxnSpPr/>
      </xdr:nvCxnSpPr>
      <xdr:spPr>
        <a:xfrm flipV="1">
          <a:off x="2656114" y="1823358"/>
          <a:ext cx="630011" cy="4340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627289</xdr:colOff>
      <xdr:row>8</xdr:row>
      <xdr:rowOff>9525</xdr:rowOff>
    </xdr:from>
    <xdr:to>
      <xdr:col>6</xdr:col>
      <xdr:colOff>28575</xdr:colOff>
      <xdr:row>11</xdr:row>
      <xdr:rowOff>9525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987590FD-C095-40D1-A382-3DBC4480DD97}"/>
            </a:ext>
          </a:extLst>
        </xdr:cNvPr>
        <xdr:cNvCxnSpPr/>
      </xdr:nvCxnSpPr>
      <xdr:spPr>
        <a:xfrm>
          <a:off x="3256189" y="1819275"/>
          <a:ext cx="715736" cy="447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54429</xdr:colOff>
      <xdr:row>11</xdr:row>
      <xdr:rowOff>0</xdr:rowOff>
    </xdr:from>
    <xdr:to>
      <xdr:col>4</xdr:col>
      <xdr:colOff>598714</xdr:colOff>
      <xdr:row>14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E58ECF56-6A9A-4BCA-A949-C256945C26D7}"/>
            </a:ext>
          </a:extLst>
        </xdr:cNvPr>
        <xdr:cNvCxnSpPr/>
      </xdr:nvCxnSpPr>
      <xdr:spPr>
        <a:xfrm>
          <a:off x="2683329" y="2257425"/>
          <a:ext cx="544285" cy="428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603250</xdr:colOff>
      <xdr:row>11</xdr:row>
      <xdr:rowOff>13608</xdr:rowOff>
    </xdr:from>
    <xdr:to>
      <xdr:col>6</xdr:col>
      <xdr:colOff>0</xdr:colOff>
      <xdr:row>14</xdr:row>
      <xdr:rowOff>10584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383E9CCA-CBE9-416F-9B8B-BEC2D1133BD7}"/>
            </a:ext>
          </a:extLst>
        </xdr:cNvPr>
        <xdr:cNvCxnSpPr/>
      </xdr:nvCxnSpPr>
      <xdr:spPr>
        <a:xfrm flipV="1">
          <a:off x="3232150" y="2271033"/>
          <a:ext cx="711200" cy="4256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27214</xdr:colOff>
      <xdr:row>8</xdr:row>
      <xdr:rowOff>13608</xdr:rowOff>
    </xdr:from>
    <xdr:to>
      <xdr:col>7</xdr:col>
      <xdr:colOff>0</xdr:colOff>
      <xdr:row>11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EC5D4C65-9C99-4EBF-B814-7DAC489E8855}"/>
            </a:ext>
          </a:extLst>
        </xdr:cNvPr>
        <xdr:cNvCxnSpPr/>
      </xdr:nvCxnSpPr>
      <xdr:spPr>
        <a:xfrm flipV="1">
          <a:off x="3970564" y="1823358"/>
          <a:ext cx="753836" cy="4340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28575</xdr:rowOff>
    </xdr:from>
    <xdr:to>
      <xdr:col>8</xdr:col>
      <xdr:colOff>0</xdr:colOff>
      <xdr:row>11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275F9BA-C3B5-490F-8E80-5C287F88DEFE}"/>
            </a:ext>
          </a:extLst>
        </xdr:cNvPr>
        <xdr:cNvCxnSpPr/>
      </xdr:nvCxnSpPr>
      <xdr:spPr>
        <a:xfrm>
          <a:off x="4724400" y="1838325"/>
          <a:ext cx="657225" cy="419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54429</xdr:colOff>
      <xdr:row>11</xdr:row>
      <xdr:rowOff>0</xdr:rowOff>
    </xdr:from>
    <xdr:to>
      <xdr:col>6</xdr:col>
      <xdr:colOff>598714</xdr:colOff>
      <xdr:row>14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AB8EBB95-828C-4012-AC5B-C690C2E0BF91}"/>
            </a:ext>
          </a:extLst>
        </xdr:cNvPr>
        <xdr:cNvCxnSpPr/>
      </xdr:nvCxnSpPr>
      <xdr:spPr>
        <a:xfrm>
          <a:off x="3997779" y="2257425"/>
          <a:ext cx="544285" cy="428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603250</xdr:colOff>
      <xdr:row>11</xdr:row>
      <xdr:rowOff>13608</xdr:rowOff>
    </xdr:from>
    <xdr:to>
      <xdr:col>8</xdr:col>
      <xdr:colOff>0</xdr:colOff>
      <xdr:row>14</xdr:row>
      <xdr:rowOff>10584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100ED5AA-C7B7-439F-A9B1-2C5C2B80EF3C}"/>
            </a:ext>
          </a:extLst>
        </xdr:cNvPr>
        <xdr:cNvCxnSpPr/>
      </xdr:nvCxnSpPr>
      <xdr:spPr>
        <a:xfrm flipV="1">
          <a:off x="4546600" y="2271033"/>
          <a:ext cx="835025" cy="4256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27214</xdr:colOff>
      <xdr:row>8</xdr:row>
      <xdr:rowOff>13608</xdr:rowOff>
    </xdr:from>
    <xdr:to>
      <xdr:col>9</xdr:col>
      <xdr:colOff>0</xdr:colOff>
      <xdr:row>11</xdr:row>
      <xdr:rowOff>0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874F20EE-1B11-456C-B562-4207BF8C4932}"/>
            </a:ext>
          </a:extLst>
        </xdr:cNvPr>
        <xdr:cNvCxnSpPr/>
      </xdr:nvCxnSpPr>
      <xdr:spPr>
        <a:xfrm flipV="1">
          <a:off x="5408839" y="1823358"/>
          <a:ext cx="630011" cy="4340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598714</xdr:colOff>
      <xdr:row>8</xdr:row>
      <xdr:rowOff>0</xdr:rowOff>
    </xdr:from>
    <xdr:to>
      <xdr:col>10</xdr:col>
      <xdr:colOff>0</xdr:colOff>
      <xdr:row>11</xdr:row>
      <xdr:rowOff>0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9981961E-C836-46F7-9EA9-A73976A897D8}"/>
            </a:ext>
          </a:extLst>
        </xdr:cNvPr>
        <xdr:cNvCxnSpPr/>
      </xdr:nvCxnSpPr>
      <xdr:spPr>
        <a:xfrm>
          <a:off x="5980339" y="1809750"/>
          <a:ext cx="715736" cy="447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11</xdr:row>
      <xdr:rowOff>9525</xdr:rowOff>
    </xdr:from>
    <xdr:to>
      <xdr:col>8</xdr:col>
      <xdr:colOff>598714</xdr:colOff>
      <xdr:row>14</xdr:row>
      <xdr:rowOff>0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2B4C21AA-1940-4A23-8BEB-4ACED54D29F3}"/>
            </a:ext>
          </a:extLst>
        </xdr:cNvPr>
        <xdr:cNvCxnSpPr/>
      </xdr:nvCxnSpPr>
      <xdr:spPr>
        <a:xfrm>
          <a:off x="5410200" y="2266950"/>
          <a:ext cx="570139" cy="419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603250</xdr:colOff>
      <xdr:row>11</xdr:row>
      <xdr:rowOff>13608</xdr:rowOff>
    </xdr:from>
    <xdr:to>
      <xdr:col>10</xdr:col>
      <xdr:colOff>0</xdr:colOff>
      <xdr:row>14</xdr:row>
      <xdr:rowOff>10584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8685D585-6C80-4FFF-9F16-6094ACEB7053}"/>
            </a:ext>
          </a:extLst>
        </xdr:cNvPr>
        <xdr:cNvCxnSpPr/>
      </xdr:nvCxnSpPr>
      <xdr:spPr>
        <a:xfrm flipV="1">
          <a:off x="5984875" y="2271033"/>
          <a:ext cx="711200" cy="4256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27214</xdr:colOff>
      <xdr:row>8</xdr:row>
      <xdr:rowOff>13608</xdr:rowOff>
    </xdr:from>
    <xdr:to>
      <xdr:col>11</xdr:col>
      <xdr:colOff>0</xdr:colOff>
      <xdr:row>11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49EE9A70-85E8-4DEE-A18C-2AF0A7B15DCF}"/>
            </a:ext>
          </a:extLst>
        </xdr:cNvPr>
        <xdr:cNvCxnSpPr/>
      </xdr:nvCxnSpPr>
      <xdr:spPr>
        <a:xfrm flipV="1">
          <a:off x="6723289" y="1823358"/>
          <a:ext cx="630011" cy="4340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598714</xdr:colOff>
      <xdr:row>8</xdr:row>
      <xdr:rowOff>0</xdr:rowOff>
    </xdr:from>
    <xdr:to>
      <xdr:col>12</xdr:col>
      <xdr:colOff>0</xdr:colOff>
      <xdr:row>11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E0E52CCD-364D-482A-9E41-A14C3F545A47}"/>
            </a:ext>
          </a:extLst>
        </xdr:cNvPr>
        <xdr:cNvCxnSpPr/>
      </xdr:nvCxnSpPr>
      <xdr:spPr>
        <a:xfrm>
          <a:off x="7294789" y="1809750"/>
          <a:ext cx="715736" cy="447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11</xdr:row>
      <xdr:rowOff>9525</xdr:rowOff>
    </xdr:from>
    <xdr:to>
      <xdr:col>10</xdr:col>
      <xdr:colOff>598714</xdr:colOff>
      <xdr:row>14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C5EF1277-D799-4DA8-8A33-88D3A275AFB2}"/>
            </a:ext>
          </a:extLst>
        </xdr:cNvPr>
        <xdr:cNvCxnSpPr/>
      </xdr:nvCxnSpPr>
      <xdr:spPr>
        <a:xfrm>
          <a:off x="6724650" y="2266950"/>
          <a:ext cx="570139" cy="419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603250</xdr:colOff>
      <xdr:row>11</xdr:row>
      <xdr:rowOff>13608</xdr:rowOff>
    </xdr:from>
    <xdr:to>
      <xdr:col>12</xdr:col>
      <xdr:colOff>0</xdr:colOff>
      <xdr:row>14</xdr:row>
      <xdr:rowOff>10584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77AD0EF-31D4-4075-901A-00E1E26D78B1}"/>
            </a:ext>
          </a:extLst>
        </xdr:cNvPr>
        <xdr:cNvCxnSpPr/>
      </xdr:nvCxnSpPr>
      <xdr:spPr>
        <a:xfrm flipV="1">
          <a:off x="7299325" y="2271033"/>
          <a:ext cx="711200" cy="4256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7D380-58A7-4054-98AE-9C9B3D0541D0}">
  <dimension ref="A1:O636"/>
  <sheetViews>
    <sheetView tabSelected="1" workbookViewId="0">
      <selection activeCell="O12" sqref="O12:O14"/>
    </sheetView>
  </sheetViews>
  <sheetFormatPr defaultRowHeight="15" x14ac:dyDescent="0.25"/>
  <cols>
    <col min="1" max="1" width="9.140625" customWidth="1"/>
    <col min="2" max="3" width="9.5703125" customWidth="1"/>
    <col min="10" max="10" width="9.5703125" customWidth="1"/>
    <col min="15" max="15" width="12" customWidth="1"/>
  </cols>
  <sheetData>
    <row r="1" spans="1:15" ht="23.25" x14ac:dyDescent="0.35">
      <c r="A1" s="7"/>
      <c r="B1" s="7"/>
      <c r="C1" s="14" t="s">
        <v>33</v>
      </c>
      <c r="D1" s="15"/>
      <c r="E1" s="15"/>
      <c r="F1" s="15"/>
      <c r="G1" s="15"/>
      <c r="H1" s="15"/>
      <c r="I1" s="15"/>
      <c r="J1" s="16"/>
      <c r="K1" s="7"/>
      <c r="L1" s="17"/>
      <c r="M1" s="7"/>
    </row>
    <row r="2" spans="1:15" ht="21" x14ac:dyDescent="0.35">
      <c r="A2" s="7"/>
      <c r="B2" s="7"/>
      <c r="C2" s="18" t="s">
        <v>34</v>
      </c>
      <c r="D2" s="19"/>
      <c r="E2" s="19"/>
      <c r="F2" s="19"/>
      <c r="G2" s="19"/>
      <c r="H2" s="19"/>
      <c r="I2" s="19"/>
      <c r="J2" s="20"/>
      <c r="K2" s="7"/>
      <c r="L2" s="7"/>
      <c r="M2" s="7"/>
    </row>
    <row r="3" spans="1:15" ht="21" x14ac:dyDescent="0.35">
      <c r="A3" s="7"/>
      <c r="B3" s="7"/>
      <c r="C3" s="21" t="s">
        <v>35</v>
      </c>
      <c r="D3" s="22"/>
      <c r="E3" s="22"/>
      <c r="F3" s="22"/>
      <c r="G3" s="23">
        <f>SUM(A15+C15+E15+G15+I15+K15)</f>
        <v>248207021</v>
      </c>
      <c r="H3" s="24"/>
      <c r="I3" s="24"/>
      <c r="J3" s="25"/>
      <c r="K3" s="7"/>
      <c r="L3" s="7"/>
      <c r="M3" s="7"/>
    </row>
    <row r="4" spans="1:15" ht="21" x14ac:dyDescent="0.35">
      <c r="A4" s="7"/>
      <c r="B4" s="7"/>
      <c r="C4" s="54" t="s">
        <v>36</v>
      </c>
      <c r="D4" s="55"/>
      <c r="E4" s="55"/>
      <c r="F4" s="55"/>
      <c r="G4" s="26">
        <f>G3-41346380</f>
        <v>206860641</v>
      </c>
      <c r="H4" s="27"/>
      <c r="I4" s="27"/>
      <c r="J4" s="28"/>
      <c r="K4" s="7"/>
      <c r="L4" s="7"/>
      <c r="M4" s="7"/>
    </row>
    <row r="5" spans="1:15" x14ac:dyDescent="0.25">
      <c r="A5" s="7"/>
      <c r="B5" s="7"/>
      <c r="C5" s="29"/>
      <c r="D5" s="9"/>
      <c r="E5" s="9"/>
      <c r="F5" s="9"/>
      <c r="G5" s="30"/>
      <c r="H5" s="31"/>
      <c r="I5" s="31"/>
      <c r="J5" s="31"/>
      <c r="K5" s="7"/>
      <c r="L5" s="7"/>
      <c r="M5" s="7"/>
    </row>
    <row r="6" spans="1:15" x14ac:dyDescent="0.25">
      <c r="A6" s="7"/>
      <c r="B6" s="7"/>
      <c r="C6" s="29"/>
      <c r="D6" s="9"/>
      <c r="E6" s="9"/>
      <c r="F6" s="9"/>
      <c r="G6" s="30"/>
      <c r="H6" s="31"/>
      <c r="I6" s="31"/>
      <c r="J6" s="31"/>
      <c r="K6" s="7"/>
      <c r="L6" s="7"/>
      <c r="M6" s="7"/>
    </row>
    <row r="7" spans="1:15" x14ac:dyDescent="0.25">
      <c r="A7" s="7"/>
      <c r="B7" s="7"/>
      <c r="C7" s="29"/>
      <c r="D7" s="9"/>
      <c r="E7" s="9"/>
      <c r="F7" s="9"/>
      <c r="G7" s="30"/>
      <c r="H7" s="31"/>
      <c r="I7" s="31"/>
      <c r="J7" s="31"/>
      <c r="K7" s="7"/>
      <c r="L7" s="7"/>
      <c r="M7" s="7"/>
    </row>
    <row r="8" spans="1:15" ht="15" customHeight="1" x14ac:dyDescent="0.25">
      <c r="A8" s="7"/>
      <c r="B8" s="7"/>
      <c r="C8" s="7"/>
      <c r="D8" s="7"/>
      <c r="E8" s="7"/>
      <c r="F8" s="7"/>
      <c r="G8" s="7"/>
      <c r="H8" s="7"/>
      <c r="I8" s="7"/>
      <c r="J8" s="32" t="s">
        <v>37</v>
      </c>
      <c r="K8" s="33"/>
      <c r="L8" s="7"/>
      <c r="M8" s="7"/>
    </row>
    <row r="9" spans="1:15" x14ac:dyDescent="0.25">
      <c r="A9" s="7"/>
      <c r="B9" s="7"/>
      <c r="C9" s="7"/>
      <c r="D9" s="7"/>
      <c r="E9" s="7"/>
      <c r="F9" s="7"/>
      <c r="G9" s="7"/>
      <c r="H9" s="7"/>
      <c r="I9" s="7"/>
      <c r="J9" s="33"/>
      <c r="K9" s="33"/>
      <c r="L9" s="7"/>
      <c r="M9" s="7"/>
    </row>
    <row r="10" spans="1:1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5" ht="15" customHeight="1" x14ac:dyDescent="0.25">
      <c r="A11" s="56" t="s">
        <v>38</v>
      </c>
      <c r="B11" s="56"/>
      <c r="C11" s="57" t="s">
        <v>39</v>
      </c>
      <c r="D11" s="57"/>
      <c r="E11" s="57" t="s">
        <v>40</v>
      </c>
      <c r="F11" s="57"/>
      <c r="G11" s="34" t="s">
        <v>41</v>
      </c>
      <c r="H11" s="34"/>
      <c r="I11" s="33" t="s">
        <v>42</v>
      </c>
      <c r="J11" s="33"/>
      <c r="K11" s="33" t="s">
        <v>43</v>
      </c>
      <c r="L11" s="33"/>
      <c r="M11" s="7"/>
    </row>
    <row r="12" spans="1:15" x14ac:dyDescent="0.25">
      <c r="A12" s="35"/>
      <c r="B12" s="35"/>
      <c r="C12" s="57"/>
      <c r="D12" s="57"/>
      <c r="E12" s="57"/>
      <c r="F12" s="57"/>
      <c r="G12" s="34"/>
      <c r="H12" s="34"/>
      <c r="I12" s="36"/>
      <c r="J12" s="37"/>
      <c r="K12" s="36"/>
      <c r="L12" s="37"/>
      <c r="M12" s="7"/>
    </row>
    <row r="13" spans="1:15" x14ac:dyDescent="0.25">
      <c r="A13" s="38"/>
      <c r="B13" s="38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O14" s="58"/>
    </row>
    <row r="15" spans="1:15" x14ac:dyDescent="0.25">
      <c r="A15" s="39">
        <v>55729070</v>
      </c>
      <c r="B15" s="40"/>
      <c r="C15" s="39">
        <v>1908410</v>
      </c>
      <c r="D15" s="40"/>
      <c r="E15" s="39">
        <v>48335326</v>
      </c>
      <c r="F15" s="40"/>
      <c r="G15" s="39">
        <v>11233802</v>
      </c>
      <c r="H15" s="40"/>
      <c r="I15" s="41">
        <f>(131000413)*0.62</f>
        <v>81220256.060000002</v>
      </c>
      <c r="J15" s="33"/>
      <c r="K15" s="41">
        <f>(131000413)*0.38</f>
        <v>49780156.939999998</v>
      </c>
      <c r="L15" s="33"/>
      <c r="M15" s="7"/>
    </row>
    <row r="16" spans="1:15" x14ac:dyDescent="0.25">
      <c r="A16" s="42">
        <f>A15/G3</f>
        <v>0.22452656566874471</v>
      </c>
      <c r="B16" s="43"/>
      <c r="C16" s="42">
        <f>C15/G3</f>
        <v>7.6887833080273747E-3</v>
      </c>
      <c r="D16" s="43"/>
      <c r="E16" s="42">
        <f>E15/G3</f>
        <v>0.19473794820654972</v>
      </c>
      <c r="F16" s="43"/>
      <c r="G16" s="42">
        <f>G15/G3</f>
        <v>4.5259807537837538E-2</v>
      </c>
      <c r="H16" s="43"/>
      <c r="I16" s="44">
        <f>I15/G3</f>
        <v>0.3272278750728812</v>
      </c>
      <c r="J16" s="45"/>
      <c r="K16" s="44">
        <f>K15/G3</f>
        <v>0.20055902020595942</v>
      </c>
      <c r="L16" s="45"/>
      <c r="M16" s="7"/>
    </row>
    <row r="17" spans="1:15" x14ac:dyDescent="0.25">
      <c r="A17" s="7"/>
      <c r="B17" s="7"/>
      <c r="C17" s="7"/>
      <c r="D17" s="7"/>
      <c r="E17" s="7"/>
      <c r="F17" s="46"/>
      <c r="G17" s="7"/>
      <c r="H17" s="7"/>
      <c r="I17" s="7"/>
      <c r="J17" s="7"/>
      <c r="K17" s="7"/>
      <c r="L17" s="7"/>
      <c r="M17" s="7"/>
      <c r="O17" s="58"/>
    </row>
    <row r="18" spans="1:15" x14ac:dyDescent="0.25">
      <c r="A18" s="7"/>
      <c r="B18" s="7"/>
      <c r="C18" s="7"/>
      <c r="D18" s="7"/>
      <c r="E18" s="47"/>
      <c r="F18" s="48"/>
      <c r="G18" s="48"/>
      <c r="H18" s="7"/>
      <c r="I18" s="49"/>
      <c r="J18" s="49"/>
      <c r="K18" s="49"/>
      <c r="L18" s="49"/>
      <c r="M18" s="49"/>
    </row>
    <row r="19" spans="1:15" x14ac:dyDescent="0.25">
      <c r="A19" s="7"/>
      <c r="B19" s="7"/>
      <c r="C19" s="7"/>
      <c r="D19" s="7"/>
      <c r="E19" s="48"/>
      <c r="F19" s="48"/>
      <c r="G19" s="48"/>
      <c r="H19" s="7"/>
      <c r="I19" s="49"/>
      <c r="J19" s="49"/>
      <c r="K19" s="49"/>
      <c r="L19" s="49"/>
      <c r="M19" s="49"/>
    </row>
    <row r="20" spans="1:15" x14ac:dyDescent="0.25">
      <c r="A20" s="7"/>
      <c r="B20" s="7"/>
      <c r="C20" s="7"/>
      <c r="D20" s="7"/>
      <c r="E20" s="50"/>
      <c r="F20" s="50"/>
      <c r="G20" s="50"/>
      <c r="H20" s="7"/>
      <c r="I20" s="46"/>
      <c r="J20" s="46"/>
      <c r="K20" s="46"/>
      <c r="L20" s="46"/>
      <c r="M20" s="46"/>
    </row>
    <row r="21" spans="1:15" x14ac:dyDescent="0.25">
      <c r="A21" s="7" t="s">
        <v>44</v>
      </c>
      <c r="B21" s="7" t="s">
        <v>45</v>
      </c>
      <c r="C21" s="7"/>
      <c r="D21" s="7"/>
      <c r="E21" s="46"/>
      <c r="F21" s="46"/>
      <c r="G21" s="7"/>
      <c r="H21" s="7"/>
      <c r="I21" s="7"/>
      <c r="J21" s="7"/>
      <c r="K21" s="7"/>
      <c r="L21" s="7"/>
      <c r="M21" s="7"/>
    </row>
    <row r="22" spans="1:15" x14ac:dyDescent="0.25">
      <c r="A22" s="7" t="s">
        <v>46</v>
      </c>
      <c r="B22" s="7" t="s">
        <v>47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x14ac:dyDescent="0.25">
      <c r="A23" s="7" t="s">
        <v>48</v>
      </c>
      <c r="B23" s="7" t="s">
        <v>49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5" x14ac:dyDescent="0.25">
      <c r="A24" s="7" t="s">
        <v>50</v>
      </c>
      <c r="B24" s="7"/>
      <c r="C24" s="51">
        <v>136</v>
      </c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5" x14ac:dyDescent="0.25">
      <c r="A25" s="7" t="s">
        <v>42</v>
      </c>
      <c r="B25" s="51">
        <v>131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5" x14ac:dyDescent="0.25">
      <c r="A26" s="7" t="s">
        <v>43</v>
      </c>
      <c r="B26" s="7" t="s">
        <v>51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5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x14ac:dyDescent="0.25">
      <c r="A29" s="52" t="s">
        <v>52</v>
      </c>
      <c r="B29" s="52"/>
      <c r="C29" s="52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x14ac:dyDescent="0.25">
      <c r="A30" s="51" t="s">
        <v>53</v>
      </c>
      <c r="B30" s="53">
        <v>52182153</v>
      </c>
      <c r="C30" s="53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x14ac:dyDescent="0.25">
      <c r="A31" s="51" t="s">
        <v>54</v>
      </c>
      <c r="B31" s="53">
        <v>4431600</v>
      </c>
      <c r="C31" s="53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5" x14ac:dyDescent="0.25">
      <c r="A32" s="51" t="s">
        <v>55</v>
      </c>
      <c r="B32" s="53">
        <v>2059541</v>
      </c>
      <c r="C32" s="53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</sheetData>
  <mergeCells count="35">
    <mergeCell ref="B31:C31"/>
    <mergeCell ref="B32:C32"/>
    <mergeCell ref="E18:G19"/>
    <mergeCell ref="I18:M18"/>
    <mergeCell ref="I19:M19"/>
    <mergeCell ref="A29:C29"/>
    <mergeCell ref="B30:C30"/>
    <mergeCell ref="A16:B16"/>
    <mergeCell ref="C16:D16"/>
    <mergeCell ref="E16:F16"/>
    <mergeCell ref="G16:H16"/>
    <mergeCell ref="I16:J16"/>
    <mergeCell ref="K16:L16"/>
    <mergeCell ref="A15:B15"/>
    <mergeCell ref="C15:D15"/>
    <mergeCell ref="E15:F15"/>
    <mergeCell ref="G15:H15"/>
    <mergeCell ref="I15:J15"/>
    <mergeCell ref="K15:L15"/>
    <mergeCell ref="J8:K9"/>
    <mergeCell ref="A11:B11"/>
    <mergeCell ref="C11:D12"/>
    <mergeCell ref="E11:F12"/>
    <mergeCell ref="G11:H12"/>
    <mergeCell ref="I11:J11"/>
    <mergeCell ref="K11:L11"/>
    <mergeCell ref="A12:B12"/>
    <mergeCell ref="I12:J12"/>
    <mergeCell ref="K12:L12"/>
    <mergeCell ref="C1:J1"/>
    <mergeCell ref="C2:J2"/>
    <mergeCell ref="C3:F3"/>
    <mergeCell ref="G3:J3"/>
    <mergeCell ref="C4:F4"/>
    <mergeCell ref="G4:J4"/>
  </mergeCells>
  <pageMargins left="0.7" right="0.7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zoomScaleNormal="100" workbookViewId="0">
      <selection activeCell="A4" sqref="A4:F4"/>
    </sheetView>
  </sheetViews>
  <sheetFormatPr defaultRowHeight="15" x14ac:dyDescent="0.25"/>
  <cols>
    <col min="1" max="1" width="27.85546875" style="9" customWidth="1"/>
    <col min="2" max="2" width="15.85546875" style="9" customWidth="1"/>
    <col min="3" max="3" width="13.85546875" style="9" customWidth="1"/>
    <col min="4" max="4" width="14.85546875" style="9" customWidth="1"/>
    <col min="5" max="6" width="15.85546875" style="9" customWidth="1"/>
    <col min="7" max="16384" width="9.140625" style="9"/>
  </cols>
  <sheetData>
    <row r="1" spans="1:6" x14ac:dyDescent="0.25">
      <c r="A1" s="5" t="s">
        <v>0</v>
      </c>
      <c r="B1" s="5"/>
      <c r="C1" s="5"/>
      <c r="D1" s="5"/>
      <c r="E1" s="5"/>
      <c r="F1" s="5"/>
    </row>
    <row r="2" spans="1:6" x14ac:dyDescent="0.25">
      <c r="A2" s="5" t="s">
        <v>1</v>
      </c>
      <c r="B2" s="5"/>
      <c r="C2" s="5"/>
      <c r="D2" s="5"/>
      <c r="E2" s="5"/>
      <c r="F2" s="5"/>
    </row>
    <row r="3" spans="1:6" x14ac:dyDescent="0.25">
      <c r="A3" s="5" t="s">
        <v>56</v>
      </c>
      <c r="B3" s="5"/>
      <c r="C3" s="5"/>
      <c r="D3" s="5"/>
      <c r="E3" s="5"/>
      <c r="F3" s="5"/>
    </row>
    <row r="4" spans="1:6" x14ac:dyDescent="0.25">
      <c r="A4" s="5" t="s">
        <v>2</v>
      </c>
      <c r="B4" s="5"/>
      <c r="C4" s="5"/>
      <c r="D4" s="5"/>
      <c r="E4" s="5"/>
      <c r="F4" s="5"/>
    </row>
    <row r="5" spans="1:6" x14ac:dyDescent="0.25">
      <c r="A5" s="5" t="s">
        <v>3</v>
      </c>
      <c r="B5" s="5"/>
      <c r="C5" s="5"/>
      <c r="D5" s="5"/>
      <c r="E5" s="5"/>
      <c r="F5" s="5"/>
    </row>
    <row r="6" spans="1:6" x14ac:dyDescent="0.25">
      <c r="A6" s="5" t="s">
        <v>4</v>
      </c>
      <c r="B6" s="5"/>
      <c r="C6" s="5"/>
      <c r="D6" s="5"/>
      <c r="E6" s="5"/>
      <c r="F6" s="5"/>
    </row>
    <row r="8" spans="1:6" x14ac:dyDescent="0.25">
      <c r="A8" s="10" t="s">
        <v>5</v>
      </c>
      <c r="B8" s="10" t="s">
        <v>6</v>
      </c>
      <c r="C8" s="10" t="s">
        <v>7</v>
      </c>
      <c r="D8" s="10" t="s">
        <v>8</v>
      </c>
      <c r="E8" s="10" t="s">
        <v>9</v>
      </c>
      <c r="F8" s="10" t="s">
        <v>10</v>
      </c>
    </row>
    <row r="9" spans="1:6" x14ac:dyDescent="0.25">
      <c r="A9" s="11" t="s">
        <v>11</v>
      </c>
    </row>
    <row r="10" spans="1:6" x14ac:dyDescent="0.25">
      <c r="A10" s="9" t="s">
        <v>12</v>
      </c>
      <c r="B10" s="12">
        <v>128638160</v>
      </c>
      <c r="C10" s="12">
        <v>223849.12</v>
      </c>
      <c r="D10" s="12">
        <v>22267990.690000001</v>
      </c>
      <c r="E10" s="12">
        <v>0</v>
      </c>
      <c r="F10" s="12">
        <f>B10 - D10 - E10</f>
        <v>106370169.31</v>
      </c>
    </row>
    <row r="11" spans="1:6" s="11" customFormat="1" x14ac:dyDescent="0.25">
      <c r="A11" s="11" t="s">
        <v>13</v>
      </c>
      <c r="B11" s="13">
        <f>SUM(B10:B10)</f>
        <v>128638160</v>
      </c>
      <c r="C11" s="13">
        <f>SUM(C10:C10)</f>
        <v>223849.12</v>
      </c>
      <c r="D11" s="13">
        <f>SUM(D10:D10)</f>
        <v>22267990.690000001</v>
      </c>
      <c r="E11" s="13">
        <f>SUM(E10:E10)</f>
        <v>0</v>
      </c>
      <c r="F11" s="13">
        <f>B11 - D11 - E11</f>
        <v>106370169.31</v>
      </c>
    </row>
    <row r="12" spans="1:6" x14ac:dyDescent="0.25">
      <c r="A12" s="11" t="s">
        <v>14</v>
      </c>
    </row>
    <row r="13" spans="1:6" x14ac:dyDescent="0.25">
      <c r="A13" s="9" t="s">
        <v>15</v>
      </c>
      <c r="B13" s="12">
        <v>131000413</v>
      </c>
      <c r="C13" s="12">
        <v>4464549.92</v>
      </c>
      <c r="D13" s="12">
        <v>29364144.649999999</v>
      </c>
      <c r="E13" s="12">
        <v>3101587.74</v>
      </c>
      <c r="F13" s="12">
        <f>B13 - D13 - E13</f>
        <v>98534680.609999999</v>
      </c>
    </row>
    <row r="14" spans="1:6" s="11" customFormat="1" x14ac:dyDescent="0.25">
      <c r="A14" s="11" t="s">
        <v>13</v>
      </c>
      <c r="B14" s="13">
        <f>SUM(B13:B13)</f>
        <v>131000413</v>
      </c>
      <c r="C14" s="13">
        <f>SUM(C13:C13)</f>
        <v>4464549.92</v>
      </c>
      <c r="D14" s="13">
        <f>SUM(D13:D13)</f>
        <v>29364144.649999999</v>
      </c>
      <c r="E14" s="13">
        <f>SUM(E13:E13)</f>
        <v>3101587.74</v>
      </c>
      <c r="F14" s="13">
        <f>B14 - D14 - E14</f>
        <v>98534680.609999999</v>
      </c>
    </row>
    <row r="15" spans="1:6" x14ac:dyDescent="0.25">
      <c r="A15" s="6" t="s">
        <v>16</v>
      </c>
      <c r="B15" s="6"/>
      <c r="C15" s="6"/>
      <c r="D15" s="12">
        <f>D11 - D14</f>
        <v>-7096153.9599999972</v>
      </c>
    </row>
    <row r="16" spans="1:6" x14ac:dyDescent="0.25">
      <c r="A16" s="6" t="s">
        <v>17</v>
      </c>
      <c r="B16" s="6"/>
      <c r="C16" s="6"/>
      <c r="D16" s="12">
        <v>3810043.68</v>
      </c>
    </row>
    <row r="17" spans="1:4" x14ac:dyDescent="0.25">
      <c r="A17" s="6" t="s">
        <v>18</v>
      </c>
      <c r="B17" s="6"/>
      <c r="C17" s="6"/>
      <c r="D17" s="12">
        <f>D15 + D16</f>
        <v>-3286110.279999997</v>
      </c>
    </row>
    <row r="18" spans="1:4" x14ac:dyDescent="0.25">
      <c r="A18" s="6" t="s">
        <v>19</v>
      </c>
      <c r="B18" s="6"/>
      <c r="C18" s="6"/>
    </row>
    <row r="19" spans="1:4" x14ac:dyDescent="0.25">
      <c r="A19" s="6" t="s">
        <v>20</v>
      </c>
      <c r="B19" s="6"/>
      <c r="C19" s="6"/>
      <c r="D19" s="12">
        <v>-149.84</v>
      </c>
    </row>
    <row r="20" spans="1:4" x14ac:dyDescent="0.25">
      <c r="A20" s="6" t="s">
        <v>21</v>
      </c>
      <c r="B20" s="6"/>
      <c r="C20" s="6"/>
      <c r="D20" s="12">
        <v>0</v>
      </c>
    </row>
    <row r="21" spans="1:4" x14ac:dyDescent="0.25">
      <c r="A21" s="6" t="s">
        <v>22</v>
      </c>
      <c r="B21" s="6"/>
      <c r="C21" s="6"/>
      <c r="D21" s="12">
        <v>0</v>
      </c>
    </row>
    <row r="22" spans="1:4" x14ac:dyDescent="0.25">
      <c r="A22" s="6" t="s">
        <v>23</v>
      </c>
      <c r="B22" s="6"/>
      <c r="C22" s="6"/>
      <c r="D22" s="12">
        <v>2053103.47</v>
      </c>
    </row>
    <row r="23" spans="1:4" x14ac:dyDescent="0.25">
      <c r="A23" s="6" t="s">
        <v>24</v>
      </c>
      <c r="B23" s="6"/>
      <c r="C23" s="6"/>
      <c r="D23" s="12">
        <v>-14300.9</v>
      </c>
    </row>
    <row r="24" spans="1:4" x14ac:dyDescent="0.25">
      <c r="A24" s="6" t="s">
        <v>25</v>
      </c>
      <c r="B24" s="6"/>
      <c r="C24" s="6"/>
      <c r="D24" s="12">
        <v>0</v>
      </c>
    </row>
    <row r="25" spans="1:4" x14ac:dyDescent="0.25">
      <c r="A25" s="6" t="s">
        <v>26</v>
      </c>
      <c r="B25" s="6"/>
      <c r="C25" s="6"/>
      <c r="D25" s="12">
        <v>0</v>
      </c>
    </row>
    <row r="26" spans="1:4" x14ac:dyDescent="0.25">
      <c r="A26" s="6" t="s">
        <v>27</v>
      </c>
      <c r="B26" s="6"/>
      <c r="C26" s="6"/>
      <c r="D26" s="12">
        <f>D17 + D24 + D22 - D19 - D20 - D21 - D23 - D25</f>
        <v>-1218556.069999997</v>
      </c>
    </row>
    <row r="27" spans="1:4" x14ac:dyDescent="0.25">
      <c r="A27" s="6" t="s">
        <v>28</v>
      </c>
      <c r="B27" s="6"/>
      <c r="C27" s="6"/>
      <c r="D27" s="12">
        <v>-1218556.07</v>
      </c>
    </row>
  </sheetData>
  <mergeCells count="19">
    <mergeCell ref="A24:C24"/>
    <mergeCell ref="A25:C25"/>
    <mergeCell ref="A26:C26"/>
    <mergeCell ref="A27:C27"/>
    <mergeCell ref="A19:C19"/>
    <mergeCell ref="A20:C20"/>
    <mergeCell ref="A21:C21"/>
    <mergeCell ref="A22:C22"/>
    <mergeCell ref="A23:C23"/>
    <mergeCell ref="A6:F6"/>
    <mergeCell ref="A15:C15"/>
    <mergeCell ref="A16:C16"/>
    <mergeCell ref="A17:C17"/>
    <mergeCell ref="A18:C18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fitToWidth="0" fitToHeight="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43C8A-3BE2-493E-96EB-8AA8C1F1CBFC}">
  <dimension ref="A1:F27"/>
  <sheetViews>
    <sheetView workbookViewId="0">
      <selection activeCell="A23" sqref="A23:C24"/>
    </sheetView>
  </sheetViews>
  <sheetFormatPr defaultRowHeight="15" x14ac:dyDescent="0.25"/>
  <cols>
    <col min="1" max="1" width="27.85546875" customWidth="1"/>
    <col min="2" max="2" width="14.85546875" customWidth="1"/>
    <col min="3" max="3" width="12.28515625" customWidth="1"/>
    <col min="4" max="4" width="14.85546875" customWidth="1"/>
    <col min="5" max="5" width="15.85546875" customWidth="1"/>
    <col min="6" max="6" width="14.85546875" customWidth="1"/>
  </cols>
  <sheetData>
    <row r="1" spans="1:6" x14ac:dyDescent="0.25">
      <c r="A1" s="5" t="s">
        <v>0</v>
      </c>
      <c r="B1" s="5"/>
      <c r="C1" s="5"/>
      <c r="D1" s="5"/>
      <c r="E1" s="5"/>
      <c r="F1" s="5"/>
    </row>
    <row r="2" spans="1:6" x14ac:dyDescent="0.25">
      <c r="A2" s="5" t="s">
        <v>1</v>
      </c>
      <c r="B2" s="5"/>
      <c r="C2" s="5"/>
      <c r="D2" s="5"/>
      <c r="E2" s="5"/>
      <c r="F2" s="5"/>
    </row>
    <row r="3" spans="1:6" x14ac:dyDescent="0.25">
      <c r="A3" s="5" t="s">
        <v>29</v>
      </c>
      <c r="B3" s="5"/>
      <c r="C3" s="5"/>
      <c r="D3" s="5"/>
      <c r="E3" s="5"/>
      <c r="F3" s="5"/>
    </row>
    <row r="4" spans="1:6" x14ac:dyDescent="0.25">
      <c r="A4" s="5" t="s">
        <v>2</v>
      </c>
      <c r="B4" s="5"/>
      <c r="C4" s="5"/>
      <c r="D4" s="5"/>
      <c r="E4" s="5"/>
      <c r="F4" s="5"/>
    </row>
    <row r="5" spans="1:6" x14ac:dyDescent="0.25">
      <c r="A5" s="5" t="s">
        <v>3</v>
      </c>
      <c r="B5" s="5"/>
      <c r="C5" s="5"/>
      <c r="D5" s="5"/>
      <c r="E5" s="5"/>
      <c r="F5" s="5"/>
    </row>
    <row r="6" spans="1:6" x14ac:dyDescent="0.25">
      <c r="A6" s="5" t="s">
        <v>4</v>
      </c>
      <c r="B6" s="5"/>
      <c r="C6" s="5"/>
      <c r="D6" s="5"/>
      <c r="E6" s="5"/>
      <c r="F6" s="5"/>
    </row>
    <row r="8" spans="1:6" x14ac:dyDescent="0.25">
      <c r="A8" s="1" t="s">
        <v>5</v>
      </c>
      <c r="B8" s="1" t="s">
        <v>6</v>
      </c>
      <c r="C8" s="1" t="s">
        <v>7</v>
      </c>
      <c r="D8" s="1" t="s">
        <v>8</v>
      </c>
      <c r="E8" s="1" t="s">
        <v>9</v>
      </c>
      <c r="F8" s="1" t="s">
        <v>10</v>
      </c>
    </row>
    <row r="9" spans="1:6" x14ac:dyDescent="0.25">
      <c r="A9" s="2" t="s">
        <v>11</v>
      </c>
    </row>
    <row r="10" spans="1:6" x14ac:dyDescent="0.25">
      <c r="A10" t="s">
        <v>12</v>
      </c>
      <c r="B10" s="3">
        <v>55645929</v>
      </c>
      <c r="C10" s="3">
        <v>0</v>
      </c>
      <c r="D10" s="3">
        <v>17536635.100000001</v>
      </c>
      <c r="E10" s="3">
        <v>0</v>
      </c>
      <c r="F10" s="3">
        <f>B10 - D10 - E10</f>
        <v>38109293.899999999</v>
      </c>
    </row>
    <row r="11" spans="1:6" s="2" customFormat="1" x14ac:dyDescent="0.25">
      <c r="A11" s="2" t="s">
        <v>13</v>
      </c>
      <c r="B11" s="4">
        <f>SUM(B10:B10)</f>
        <v>55645929</v>
      </c>
      <c r="C11" s="4">
        <f>SUM(C10:C10)</f>
        <v>0</v>
      </c>
      <c r="D11" s="4">
        <f>SUM(D10:D10)</f>
        <v>17536635.100000001</v>
      </c>
      <c r="E11" s="4">
        <f>SUM(E10:E10)</f>
        <v>0</v>
      </c>
      <c r="F11" s="4">
        <f>B11 - D11 - E11</f>
        <v>38109293.899999999</v>
      </c>
    </row>
    <row r="12" spans="1:6" x14ac:dyDescent="0.25">
      <c r="A12" s="2" t="s">
        <v>14</v>
      </c>
    </row>
    <row r="13" spans="1:6" x14ac:dyDescent="0.25">
      <c r="A13" t="s">
        <v>15</v>
      </c>
      <c r="B13" s="3">
        <v>55729070</v>
      </c>
      <c r="C13" s="3">
        <v>123734.6</v>
      </c>
      <c r="D13" s="3">
        <v>18712429.07</v>
      </c>
      <c r="E13" s="3">
        <v>65357.01</v>
      </c>
      <c r="F13" s="3">
        <f>B13 - D13 - E13</f>
        <v>36951283.920000002</v>
      </c>
    </row>
    <row r="14" spans="1:6" s="2" customFormat="1" x14ac:dyDescent="0.25">
      <c r="A14" s="2" t="s">
        <v>13</v>
      </c>
      <c r="B14" s="4">
        <f>SUM(B13:B13)</f>
        <v>55729070</v>
      </c>
      <c r="C14" s="4">
        <f>SUM(C13:C13)</f>
        <v>123734.6</v>
      </c>
      <c r="D14" s="4">
        <f>SUM(D13:D13)</f>
        <v>18712429.07</v>
      </c>
      <c r="E14" s="4">
        <f>SUM(E13:E13)</f>
        <v>65357.01</v>
      </c>
      <c r="F14" s="4">
        <f>B14 - D14 - E14</f>
        <v>36951283.920000002</v>
      </c>
    </row>
    <row r="15" spans="1:6" x14ac:dyDescent="0.25">
      <c r="A15" s="6" t="s">
        <v>16</v>
      </c>
      <c r="B15" s="6"/>
      <c r="C15" s="6"/>
      <c r="D15" s="3">
        <f>D11 - D14</f>
        <v>-1175793.9699999988</v>
      </c>
    </row>
    <row r="16" spans="1:6" x14ac:dyDescent="0.25">
      <c r="A16" s="6" t="s">
        <v>17</v>
      </c>
      <c r="B16" s="6"/>
      <c r="C16" s="6"/>
      <c r="D16" s="3">
        <v>1442349.75</v>
      </c>
    </row>
    <row r="17" spans="1:4" x14ac:dyDescent="0.25">
      <c r="A17" s="6" t="s">
        <v>18</v>
      </c>
      <c r="B17" s="6"/>
      <c r="C17" s="6"/>
      <c r="D17" s="3">
        <f>D15 + D16</f>
        <v>266555.78000000119</v>
      </c>
    </row>
    <row r="18" spans="1:4" x14ac:dyDescent="0.25">
      <c r="A18" s="6" t="s">
        <v>19</v>
      </c>
      <c r="B18" s="6"/>
      <c r="C18" s="6"/>
    </row>
    <row r="19" spans="1:4" x14ac:dyDescent="0.25">
      <c r="A19" s="6" t="s">
        <v>20</v>
      </c>
      <c r="B19" s="6"/>
      <c r="C19" s="6"/>
      <c r="D19" s="3">
        <v>0</v>
      </c>
    </row>
    <row r="20" spans="1:4" x14ac:dyDescent="0.25">
      <c r="A20" s="6" t="s">
        <v>21</v>
      </c>
      <c r="B20" s="6"/>
      <c r="C20" s="6"/>
      <c r="D20" s="3">
        <v>0</v>
      </c>
    </row>
    <row r="21" spans="1:4" x14ac:dyDescent="0.25">
      <c r="A21" s="6" t="s">
        <v>22</v>
      </c>
      <c r="B21" s="6"/>
      <c r="C21" s="6"/>
      <c r="D21" s="3">
        <v>0</v>
      </c>
    </row>
    <row r="22" spans="1:4" x14ac:dyDescent="0.25">
      <c r="A22" s="6" t="s">
        <v>23</v>
      </c>
      <c r="B22" s="6"/>
      <c r="C22" s="6"/>
      <c r="D22" s="3">
        <v>134533.73000000001</v>
      </c>
    </row>
    <row r="23" spans="1:4" x14ac:dyDescent="0.25">
      <c r="A23" s="6" t="s">
        <v>24</v>
      </c>
      <c r="B23" s="6"/>
      <c r="C23" s="6"/>
      <c r="D23" s="3">
        <v>0</v>
      </c>
    </row>
    <row r="24" spans="1:4" x14ac:dyDescent="0.25">
      <c r="A24" s="6" t="s">
        <v>25</v>
      </c>
      <c r="B24" s="6"/>
      <c r="C24" s="6"/>
      <c r="D24" s="3">
        <v>0</v>
      </c>
    </row>
    <row r="25" spans="1:4" x14ac:dyDescent="0.25">
      <c r="A25" s="6" t="s">
        <v>26</v>
      </c>
      <c r="B25" s="6"/>
      <c r="C25" s="6"/>
      <c r="D25" s="3">
        <v>0</v>
      </c>
    </row>
    <row r="26" spans="1:4" x14ac:dyDescent="0.25">
      <c r="A26" s="6" t="s">
        <v>27</v>
      </c>
      <c r="B26" s="6"/>
      <c r="C26" s="6"/>
      <c r="D26" s="3">
        <f>D17 + D24 + D22 - D19 - D20 - D21 - D23 - D25</f>
        <v>401089.51000000117</v>
      </c>
    </row>
    <row r="27" spans="1:4" x14ac:dyDescent="0.25">
      <c r="A27" s="6" t="s">
        <v>28</v>
      </c>
      <c r="B27" s="6"/>
      <c r="C27" s="6"/>
      <c r="D27" s="3">
        <v>401089.51</v>
      </c>
    </row>
  </sheetData>
  <mergeCells count="19">
    <mergeCell ref="A27:C27"/>
    <mergeCell ref="A21:C21"/>
    <mergeCell ref="A22:C22"/>
    <mergeCell ref="A23:C23"/>
    <mergeCell ref="A24:C24"/>
    <mergeCell ref="A25:C25"/>
    <mergeCell ref="A26:C26"/>
    <mergeCell ref="A15:C15"/>
    <mergeCell ref="A16:C16"/>
    <mergeCell ref="A17:C17"/>
    <mergeCell ref="A18:C18"/>
    <mergeCell ref="A19:C19"/>
    <mergeCell ref="A20:C20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A62AC-5326-49C0-92C5-C8DA6F3E26F1}">
  <dimension ref="A1:F27"/>
  <sheetViews>
    <sheetView workbookViewId="0">
      <selection activeCell="E16" sqref="E16"/>
    </sheetView>
  </sheetViews>
  <sheetFormatPr defaultRowHeight="15" x14ac:dyDescent="0.25"/>
  <cols>
    <col min="1" max="1" width="27.85546875" customWidth="1"/>
    <col min="2" max="2" width="13.85546875" customWidth="1"/>
    <col min="3" max="3" width="11.28515625" customWidth="1"/>
    <col min="4" max="4" width="14.5703125" customWidth="1"/>
    <col min="5" max="5" width="15.85546875" customWidth="1"/>
    <col min="6" max="6" width="12.28515625" customWidth="1"/>
  </cols>
  <sheetData>
    <row r="1" spans="1:6" x14ac:dyDescent="0.25">
      <c r="A1" s="5" t="s">
        <v>0</v>
      </c>
      <c r="B1" s="5"/>
      <c r="C1" s="5"/>
      <c r="D1" s="5"/>
      <c r="E1" s="5"/>
      <c r="F1" s="5"/>
    </row>
    <row r="2" spans="1:6" x14ac:dyDescent="0.25">
      <c r="A2" s="5" t="s">
        <v>1</v>
      </c>
      <c r="B2" s="5"/>
      <c r="C2" s="5"/>
      <c r="D2" s="5"/>
      <c r="E2" s="5"/>
      <c r="F2" s="5"/>
    </row>
    <row r="3" spans="1:6" x14ac:dyDescent="0.25">
      <c r="A3" s="5" t="s">
        <v>30</v>
      </c>
      <c r="B3" s="5"/>
      <c r="C3" s="5"/>
      <c r="D3" s="5"/>
      <c r="E3" s="5"/>
      <c r="F3" s="5"/>
    </row>
    <row r="4" spans="1:6" x14ac:dyDescent="0.25">
      <c r="A4" s="5" t="s">
        <v>2</v>
      </c>
      <c r="B4" s="5"/>
      <c r="C4" s="5"/>
      <c r="D4" s="5"/>
      <c r="E4" s="5"/>
      <c r="F4" s="5"/>
    </row>
    <row r="5" spans="1:6" x14ac:dyDescent="0.25">
      <c r="A5" s="5" t="s">
        <v>3</v>
      </c>
      <c r="B5" s="5"/>
      <c r="C5" s="5"/>
      <c r="D5" s="5"/>
      <c r="E5" s="5"/>
      <c r="F5" s="5"/>
    </row>
    <row r="6" spans="1:6" x14ac:dyDescent="0.25">
      <c r="A6" s="5" t="s">
        <v>4</v>
      </c>
      <c r="B6" s="5"/>
      <c r="C6" s="5"/>
      <c r="D6" s="5"/>
      <c r="E6" s="5"/>
      <c r="F6" s="5"/>
    </row>
    <row r="8" spans="1:6" x14ac:dyDescent="0.25">
      <c r="A8" s="1" t="s">
        <v>5</v>
      </c>
      <c r="B8" s="1" t="s">
        <v>6</v>
      </c>
      <c r="C8" s="1" t="s">
        <v>7</v>
      </c>
      <c r="D8" s="1" t="s">
        <v>8</v>
      </c>
      <c r="E8" s="1" t="s">
        <v>9</v>
      </c>
      <c r="F8" s="1" t="s">
        <v>10</v>
      </c>
    </row>
    <row r="9" spans="1:6" x14ac:dyDescent="0.25">
      <c r="A9" s="2" t="s">
        <v>11</v>
      </c>
    </row>
    <row r="10" spans="1:6" x14ac:dyDescent="0.25">
      <c r="A10" t="s">
        <v>12</v>
      </c>
      <c r="B10" s="3">
        <v>1414954</v>
      </c>
      <c r="C10" s="3">
        <v>3000</v>
      </c>
      <c r="D10" s="3">
        <v>448286.47</v>
      </c>
      <c r="E10" s="3">
        <v>0</v>
      </c>
      <c r="F10" s="3">
        <f>B10 - D10 - E10</f>
        <v>966667.53</v>
      </c>
    </row>
    <row r="11" spans="1:6" s="2" customFormat="1" x14ac:dyDescent="0.25">
      <c r="A11" s="2" t="s">
        <v>13</v>
      </c>
      <c r="B11" s="4">
        <f>SUM(B10:B10)</f>
        <v>1414954</v>
      </c>
      <c r="C11" s="4">
        <f>SUM(C10:C10)</f>
        <v>3000</v>
      </c>
      <c r="D11" s="4">
        <f>SUM(D10:D10)</f>
        <v>448286.47</v>
      </c>
      <c r="E11" s="4">
        <f>SUM(E10:E10)</f>
        <v>0</v>
      </c>
      <c r="F11" s="4">
        <f>B11 - D11 - E11</f>
        <v>966667.53</v>
      </c>
    </row>
    <row r="12" spans="1:6" x14ac:dyDescent="0.25">
      <c r="A12" s="2" t="s">
        <v>14</v>
      </c>
    </row>
    <row r="13" spans="1:6" x14ac:dyDescent="0.25">
      <c r="A13" t="s">
        <v>15</v>
      </c>
      <c r="B13" s="3">
        <v>1908410</v>
      </c>
      <c r="C13" s="3">
        <v>31922.58</v>
      </c>
      <c r="D13" s="3">
        <v>1417081.33</v>
      </c>
      <c r="E13" s="3">
        <v>71833.64</v>
      </c>
      <c r="F13" s="3">
        <f>B13 - D13 - E13</f>
        <v>419495.02999999991</v>
      </c>
    </row>
    <row r="14" spans="1:6" s="2" customFormat="1" x14ac:dyDescent="0.25">
      <c r="A14" s="2" t="s">
        <v>13</v>
      </c>
      <c r="B14" s="4">
        <f>SUM(B13:B13)</f>
        <v>1908410</v>
      </c>
      <c r="C14" s="4">
        <f>SUM(C13:C13)</f>
        <v>31922.58</v>
      </c>
      <c r="D14" s="4">
        <f>SUM(D13:D13)</f>
        <v>1417081.33</v>
      </c>
      <c r="E14" s="4">
        <f>SUM(E13:E13)</f>
        <v>71833.64</v>
      </c>
      <c r="F14" s="4">
        <f>B14 - D14 - E14</f>
        <v>419495.02999999991</v>
      </c>
    </row>
    <row r="15" spans="1:6" x14ac:dyDescent="0.25">
      <c r="A15" s="6" t="s">
        <v>16</v>
      </c>
      <c r="B15" s="6"/>
      <c r="C15" s="6"/>
      <c r="D15" s="3">
        <f>D11 - D14</f>
        <v>-968794.8600000001</v>
      </c>
    </row>
    <row r="16" spans="1:6" x14ac:dyDescent="0.25">
      <c r="A16" s="6" t="s">
        <v>17</v>
      </c>
      <c r="B16" s="6"/>
      <c r="C16" s="6"/>
      <c r="D16" s="3">
        <v>-35266.61</v>
      </c>
    </row>
    <row r="17" spans="1:4" x14ac:dyDescent="0.25">
      <c r="A17" s="6" t="s">
        <v>18</v>
      </c>
      <c r="B17" s="6"/>
      <c r="C17" s="6"/>
      <c r="D17" s="3">
        <f>D15 + D16</f>
        <v>-1004061.4700000001</v>
      </c>
    </row>
    <row r="18" spans="1:4" x14ac:dyDescent="0.25">
      <c r="A18" s="6" t="s">
        <v>19</v>
      </c>
      <c r="B18" s="6"/>
      <c r="C18" s="6"/>
    </row>
    <row r="19" spans="1:4" x14ac:dyDescent="0.25">
      <c r="A19" s="6" t="s">
        <v>20</v>
      </c>
      <c r="B19" s="6"/>
      <c r="C19" s="6"/>
      <c r="D19" s="3">
        <v>0</v>
      </c>
    </row>
    <row r="20" spans="1:4" x14ac:dyDescent="0.25">
      <c r="A20" s="6" t="s">
        <v>21</v>
      </c>
      <c r="B20" s="6"/>
      <c r="C20" s="6"/>
      <c r="D20" s="3">
        <v>0</v>
      </c>
    </row>
    <row r="21" spans="1:4" x14ac:dyDescent="0.25">
      <c r="A21" s="6" t="s">
        <v>22</v>
      </c>
      <c r="B21" s="6"/>
      <c r="C21" s="6"/>
      <c r="D21" s="3">
        <v>0</v>
      </c>
    </row>
    <row r="22" spans="1:4" x14ac:dyDescent="0.25">
      <c r="A22" s="6" t="s">
        <v>23</v>
      </c>
      <c r="B22" s="6"/>
      <c r="C22" s="6"/>
      <c r="D22" s="3">
        <v>16027.38</v>
      </c>
    </row>
    <row r="23" spans="1:4" x14ac:dyDescent="0.25">
      <c r="A23" s="6" t="s">
        <v>24</v>
      </c>
      <c r="B23" s="6"/>
      <c r="C23" s="6"/>
      <c r="D23" s="3">
        <v>0</v>
      </c>
    </row>
    <row r="24" spans="1:4" x14ac:dyDescent="0.25">
      <c r="A24" s="6" t="s">
        <v>25</v>
      </c>
      <c r="B24" s="6"/>
      <c r="C24" s="6"/>
      <c r="D24" s="3">
        <v>0</v>
      </c>
    </row>
    <row r="25" spans="1:4" x14ac:dyDescent="0.25">
      <c r="A25" s="6" t="s">
        <v>26</v>
      </c>
      <c r="B25" s="6"/>
      <c r="C25" s="6"/>
      <c r="D25" s="3">
        <v>0</v>
      </c>
    </row>
    <row r="26" spans="1:4" x14ac:dyDescent="0.25">
      <c r="A26" s="6" t="s">
        <v>27</v>
      </c>
      <c r="B26" s="6"/>
      <c r="C26" s="6"/>
      <c r="D26" s="3">
        <f>D17 + D24 + D22 - D19 - D20 - D21 - D23 - D25</f>
        <v>-988034.09000000008</v>
      </c>
    </row>
    <row r="27" spans="1:4" x14ac:dyDescent="0.25">
      <c r="A27" s="6" t="s">
        <v>28</v>
      </c>
      <c r="B27" s="6"/>
      <c r="C27" s="6"/>
      <c r="D27" s="3">
        <v>-988034.09</v>
      </c>
    </row>
  </sheetData>
  <mergeCells count="19">
    <mergeCell ref="A27:C27"/>
    <mergeCell ref="A21:C21"/>
    <mergeCell ref="A22:C22"/>
    <mergeCell ref="A23:C23"/>
    <mergeCell ref="A24:C24"/>
    <mergeCell ref="A25:C25"/>
    <mergeCell ref="A26:C26"/>
    <mergeCell ref="A15:C15"/>
    <mergeCell ref="A16:C16"/>
    <mergeCell ref="A17:C17"/>
    <mergeCell ref="A18:C18"/>
    <mergeCell ref="A19:C19"/>
    <mergeCell ref="A20:C20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BCA2D-DAAB-481E-B5E4-3BCB5B0A544F}">
  <dimension ref="A1:F27"/>
  <sheetViews>
    <sheetView workbookViewId="0">
      <selection activeCell="D29" sqref="D29"/>
    </sheetView>
  </sheetViews>
  <sheetFormatPr defaultRowHeight="15" x14ac:dyDescent="0.25"/>
  <cols>
    <col min="1" max="1" width="27.85546875" customWidth="1"/>
    <col min="2" max="2" width="14.85546875" customWidth="1"/>
    <col min="3" max="3" width="13.85546875" customWidth="1"/>
    <col min="4" max="4" width="14.5703125" customWidth="1"/>
    <col min="5" max="5" width="15.85546875" customWidth="1"/>
    <col min="6" max="6" width="14.85546875" customWidth="1"/>
  </cols>
  <sheetData>
    <row r="1" spans="1:6" x14ac:dyDescent="0.25">
      <c r="A1" s="5" t="s">
        <v>0</v>
      </c>
      <c r="B1" s="5"/>
      <c r="C1" s="5"/>
      <c r="D1" s="5"/>
      <c r="E1" s="5"/>
      <c r="F1" s="5"/>
    </row>
    <row r="2" spans="1:6" x14ac:dyDescent="0.25">
      <c r="A2" s="5" t="s">
        <v>1</v>
      </c>
      <c r="B2" s="5"/>
      <c r="C2" s="5"/>
      <c r="D2" s="5"/>
      <c r="E2" s="5"/>
      <c r="F2" s="5"/>
    </row>
    <row r="3" spans="1:6" x14ac:dyDescent="0.25">
      <c r="A3" s="5" t="s">
        <v>31</v>
      </c>
      <c r="B3" s="5"/>
      <c r="C3" s="5"/>
      <c r="D3" s="5"/>
      <c r="E3" s="5"/>
      <c r="F3" s="5"/>
    </row>
    <row r="4" spans="1:6" x14ac:dyDescent="0.25">
      <c r="A4" s="5" t="s">
        <v>2</v>
      </c>
      <c r="B4" s="5"/>
      <c r="C4" s="5"/>
      <c r="D4" s="5"/>
      <c r="E4" s="5"/>
      <c r="F4" s="5"/>
    </row>
    <row r="5" spans="1:6" x14ac:dyDescent="0.25">
      <c r="A5" s="5" t="s">
        <v>3</v>
      </c>
      <c r="B5" s="5"/>
      <c r="C5" s="5"/>
      <c r="D5" s="5"/>
      <c r="E5" s="5"/>
      <c r="F5" s="5"/>
    </row>
    <row r="6" spans="1:6" x14ac:dyDescent="0.25">
      <c r="A6" s="5" t="s">
        <v>4</v>
      </c>
      <c r="B6" s="5"/>
      <c r="C6" s="5"/>
      <c r="D6" s="5"/>
      <c r="E6" s="5"/>
      <c r="F6" s="5"/>
    </row>
    <row r="8" spans="1:6" x14ac:dyDescent="0.25">
      <c r="A8" s="1" t="s">
        <v>5</v>
      </c>
      <c r="B8" s="1" t="s">
        <v>6</v>
      </c>
      <c r="C8" s="1" t="s">
        <v>7</v>
      </c>
      <c r="D8" s="1" t="s">
        <v>8</v>
      </c>
      <c r="E8" s="1" t="s">
        <v>9</v>
      </c>
      <c r="F8" s="1" t="s">
        <v>10</v>
      </c>
    </row>
    <row r="9" spans="1:6" x14ac:dyDescent="0.25">
      <c r="A9" s="2" t="s">
        <v>11</v>
      </c>
    </row>
    <row r="10" spans="1:6" x14ac:dyDescent="0.25">
      <c r="A10" t="s">
        <v>12</v>
      </c>
      <c r="B10" s="3">
        <v>46235694</v>
      </c>
      <c r="C10" s="3">
        <v>1097275.1200000001</v>
      </c>
      <c r="D10" s="3">
        <v>9638239.5600000005</v>
      </c>
      <c r="E10" s="3">
        <v>0</v>
      </c>
      <c r="F10" s="3">
        <f>B10 - D10 - E10</f>
        <v>36597454.439999998</v>
      </c>
    </row>
    <row r="11" spans="1:6" s="2" customFormat="1" x14ac:dyDescent="0.25">
      <c r="A11" s="2" t="s">
        <v>13</v>
      </c>
      <c r="B11" s="4">
        <f>SUM(B10:B10)</f>
        <v>46235694</v>
      </c>
      <c r="C11" s="4">
        <f>SUM(C10:C10)</f>
        <v>1097275.1200000001</v>
      </c>
      <c r="D11" s="4">
        <f>SUM(D10:D10)</f>
        <v>9638239.5600000005</v>
      </c>
      <c r="E11" s="4">
        <f>SUM(E10:E10)</f>
        <v>0</v>
      </c>
      <c r="F11" s="4">
        <f>B11 - D11 - E11</f>
        <v>36597454.439999998</v>
      </c>
    </row>
    <row r="12" spans="1:6" x14ac:dyDescent="0.25">
      <c r="A12" s="2" t="s">
        <v>14</v>
      </c>
    </row>
    <row r="13" spans="1:6" x14ac:dyDescent="0.25">
      <c r="A13" t="s">
        <v>15</v>
      </c>
      <c r="B13" s="3">
        <v>48335326</v>
      </c>
      <c r="C13" s="3">
        <v>635870.32999999996</v>
      </c>
      <c r="D13" s="3">
        <v>8068832.3300000001</v>
      </c>
      <c r="E13" s="3">
        <v>13215246.24</v>
      </c>
      <c r="F13" s="3">
        <f>B13 - D13 - E13</f>
        <v>27051247.43</v>
      </c>
    </row>
    <row r="14" spans="1:6" s="2" customFormat="1" x14ac:dyDescent="0.25">
      <c r="A14" s="2" t="s">
        <v>13</v>
      </c>
      <c r="B14" s="4">
        <f>SUM(B13:B13)</f>
        <v>48335326</v>
      </c>
      <c r="C14" s="4">
        <f>SUM(C13:C13)</f>
        <v>635870.32999999996</v>
      </c>
      <c r="D14" s="4">
        <f>SUM(D13:D13)</f>
        <v>8068832.3300000001</v>
      </c>
      <c r="E14" s="4">
        <f>SUM(E13:E13)</f>
        <v>13215246.24</v>
      </c>
      <c r="F14" s="4">
        <f>B14 - D14 - E14</f>
        <v>27051247.43</v>
      </c>
    </row>
    <row r="15" spans="1:6" x14ac:dyDescent="0.25">
      <c r="A15" s="6" t="s">
        <v>16</v>
      </c>
      <c r="B15" s="6"/>
      <c r="C15" s="6"/>
      <c r="D15" s="3">
        <f>D11 - D14</f>
        <v>1569407.2300000004</v>
      </c>
    </row>
    <row r="16" spans="1:6" x14ac:dyDescent="0.25">
      <c r="A16" s="6" t="s">
        <v>17</v>
      </c>
      <c r="B16" s="6"/>
      <c r="C16" s="6"/>
      <c r="D16" s="3">
        <v>-1053663.5900000001</v>
      </c>
    </row>
    <row r="17" spans="1:4" x14ac:dyDescent="0.25">
      <c r="A17" s="6" t="s">
        <v>18</v>
      </c>
      <c r="B17" s="6"/>
      <c r="C17" s="6"/>
      <c r="D17" s="3">
        <f>D15 + D16</f>
        <v>515743.64000000036</v>
      </c>
    </row>
    <row r="18" spans="1:4" x14ac:dyDescent="0.25">
      <c r="A18" s="6" t="s">
        <v>19</v>
      </c>
      <c r="B18" s="6"/>
      <c r="C18" s="6"/>
    </row>
    <row r="19" spans="1:4" x14ac:dyDescent="0.25">
      <c r="A19" s="6" t="s">
        <v>20</v>
      </c>
      <c r="B19" s="6"/>
      <c r="C19" s="6"/>
      <c r="D19" s="3">
        <v>-17748.759999999998</v>
      </c>
    </row>
    <row r="20" spans="1:4" x14ac:dyDescent="0.25">
      <c r="A20" s="6" t="s">
        <v>21</v>
      </c>
      <c r="B20" s="6"/>
      <c r="C20" s="6"/>
      <c r="D20" s="3">
        <v>0</v>
      </c>
    </row>
    <row r="21" spans="1:4" x14ac:dyDescent="0.25">
      <c r="A21" s="6" t="s">
        <v>22</v>
      </c>
      <c r="B21" s="6"/>
      <c r="C21" s="6"/>
      <c r="D21" s="3">
        <v>0</v>
      </c>
    </row>
    <row r="22" spans="1:4" x14ac:dyDescent="0.25">
      <c r="A22" s="6" t="s">
        <v>23</v>
      </c>
      <c r="B22" s="6"/>
      <c r="C22" s="6"/>
      <c r="D22" s="3">
        <v>331113.52</v>
      </c>
    </row>
    <row r="23" spans="1:4" x14ac:dyDescent="0.25">
      <c r="A23" s="6" t="s">
        <v>24</v>
      </c>
      <c r="B23" s="6"/>
      <c r="C23" s="6"/>
      <c r="D23" s="3">
        <v>-1200</v>
      </c>
    </row>
    <row r="24" spans="1:4" x14ac:dyDescent="0.25">
      <c r="A24" s="6" t="s">
        <v>25</v>
      </c>
      <c r="B24" s="6"/>
      <c r="C24" s="6"/>
      <c r="D24" s="3">
        <v>0</v>
      </c>
    </row>
    <row r="25" spans="1:4" x14ac:dyDescent="0.25">
      <c r="A25" s="6" t="s">
        <v>26</v>
      </c>
      <c r="B25" s="6"/>
      <c r="C25" s="6"/>
      <c r="D25" s="3">
        <v>0</v>
      </c>
    </row>
    <row r="26" spans="1:4" x14ac:dyDescent="0.25">
      <c r="A26" s="6" t="s">
        <v>27</v>
      </c>
      <c r="B26" s="6"/>
      <c r="C26" s="6"/>
      <c r="D26" s="3">
        <f>D17 + D24 + D22 - D19 - D20 - D21 - D23 - D25</f>
        <v>865805.92000000039</v>
      </c>
    </row>
    <row r="27" spans="1:4" x14ac:dyDescent="0.25">
      <c r="A27" s="6" t="s">
        <v>28</v>
      </c>
      <c r="B27" s="6"/>
      <c r="C27" s="6"/>
      <c r="D27" s="3">
        <v>865805.92</v>
      </c>
    </row>
  </sheetData>
  <mergeCells count="19">
    <mergeCell ref="A27:C27"/>
    <mergeCell ref="A21:C21"/>
    <mergeCell ref="A22:C22"/>
    <mergeCell ref="A23:C23"/>
    <mergeCell ref="A24:C24"/>
    <mergeCell ref="A25:C25"/>
    <mergeCell ref="A26:C26"/>
    <mergeCell ref="A15:C15"/>
    <mergeCell ref="A16:C16"/>
    <mergeCell ref="A17:C17"/>
    <mergeCell ref="A18:C18"/>
    <mergeCell ref="A19:C19"/>
    <mergeCell ref="A20:C20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6F7EA-65FC-46B9-8FC2-43407C22D7C6}">
  <dimension ref="A1:F27"/>
  <sheetViews>
    <sheetView workbookViewId="0">
      <selection activeCell="G19" sqref="G19"/>
    </sheetView>
  </sheetViews>
  <sheetFormatPr defaultRowHeight="15" x14ac:dyDescent="0.25"/>
  <cols>
    <col min="1" max="1" width="27.85546875" bestFit="1" customWidth="1"/>
    <col min="2" max="2" width="12.7109375" bestFit="1" customWidth="1"/>
    <col min="3" max="3" width="15.42578125" customWidth="1"/>
    <col min="4" max="4" width="12.42578125" bestFit="1" customWidth="1"/>
    <col min="5" max="5" width="13.85546875" bestFit="1" customWidth="1"/>
    <col min="6" max="6" width="11.7109375" bestFit="1" customWidth="1"/>
  </cols>
  <sheetData>
    <row r="1" spans="1:6" x14ac:dyDescent="0.25">
      <c r="A1" s="5" t="s">
        <v>0</v>
      </c>
      <c r="B1" s="5"/>
      <c r="C1" s="5"/>
      <c r="D1" s="5"/>
      <c r="E1" s="5"/>
      <c r="F1" s="5"/>
    </row>
    <row r="2" spans="1:6" x14ac:dyDescent="0.25">
      <c r="A2" s="5" t="s">
        <v>1</v>
      </c>
      <c r="B2" s="5"/>
      <c r="C2" s="5"/>
      <c r="D2" s="5"/>
      <c r="E2" s="5"/>
      <c r="F2" s="5"/>
    </row>
    <row r="3" spans="1:6" x14ac:dyDescent="0.25">
      <c r="A3" s="5" t="s">
        <v>32</v>
      </c>
      <c r="B3" s="5"/>
      <c r="C3" s="5"/>
      <c r="D3" s="5"/>
      <c r="E3" s="5"/>
      <c r="F3" s="5"/>
    </row>
    <row r="4" spans="1:6" x14ac:dyDescent="0.25">
      <c r="A4" s="5" t="s">
        <v>2</v>
      </c>
      <c r="B4" s="5"/>
      <c r="C4" s="5"/>
      <c r="D4" s="5"/>
      <c r="E4" s="5"/>
      <c r="F4" s="5"/>
    </row>
    <row r="5" spans="1:6" x14ac:dyDescent="0.25">
      <c r="A5" s="5" t="s">
        <v>3</v>
      </c>
      <c r="B5" s="5"/>
      <c r="C5" s="5"/>
      <c r="D5" s="5"/>
      <c r="E5" s="5"/>
      <c r="F5" s="5"/>
    </row>
    <row r="6" spans="1:6" x14ac:dyDescent="0.25">
      <c r="A6" s="5" t="s">
        <v>4</v>
      </c>
      <c r="B6" s="5"/>
      <c r="C6" s="5"/>
      <c r="D6" s="5"/>
      <c r="E6" s="5"/>
      <c r="F6" s="5"/>
    </row>
    <row r="7" spans="1:6" x14ac:dyDescent="0.25">
      <c r="A7" s="8"/>
      <c r="B7" s="8"/>
      <c r="C7" s="8"/>
      <c r="D7" s="8"/>
      <c r="E7" s="8"/>
      <c r="F7" s="8"/>
    </row>
    <row r="8" spans="1:6" x14ac:dyDescent="0.25">
      <c r="A8" s="10" t="s">
        <v>5</v>
      </c>
      <c r="B8" s="10" t="s">
        <v>6</v>
      </c>
      <c r="C8" s="10" t="s">
        <v>7</v>
      </c>
      <c r="D8" s="10" t="s">
        <v>8</v>
      </c>
      <c r="E8" s="10" t="s">
        <v>9</v>
      </c>
      <c r="F8" s="10" t="s">
        <v>10</v>
      </c>
    </row>
    <row r="9" spans="1:6" x14ac:dyDescent="0.25">
      <c r="A9" s="11" t="s">
        <v>11</v>
      </c>
      <c r="B9" s="9"/>
      <c r="C9" s="9"/>
      <c r="D9" s="9"/>
      <c r="E9" s="9"/>
      <c r="F9" s="9"/>
    </row>
    <row r="10" spans="1:6" x14ac:dyDescent="0.25">
      <c r="A10" s="9" t="s">
        <v>12</v>
      </c>
      <c r="B10" s="12">
        <v>10776142</v>
      </c>
      <c r="C10" s="12">
        <v>18830.509999999998</v>
      </c>
      <c r="D10" s="12">
        <v>3289115.36</v>
      </c>
      <c r="E10" s="12">
        <v>0</v>
      </c>
      <c r="F10" s="12">
        <v>7487026.6399999997</v>
      </c>
    </row>
    <row r="11" spans="1:6" x14ac:dyDescent="0.25">
      <c r="A11" s="11" t="s">
        <v>13</v>
      </c>
      <c r="B11" s="13">
        <v>10776142</v>
      </c>
      <c r="C11" s="13">
        <v>18830.509999999998</v>
      </c>
      <c r="D11" s="13">
        <v>3289115.36</v>
      </c>
      <c r="E11" s="13">
        <v>0</v>
      </c>
      <c r="F11" s="13">
        <v>7487026.6399999997</v>
      </c>
    </row>
    <row r="12" spans="1:6" x14ac:dyDescent="0.25">
      <c r="A12" s="11" t="s">
        <v>14</v>
      </c>
      <c r="B12" s="9"/>
      <c r="C12" s="9"/>
      <c r="D12" s="9"/>
      <c r="E12" s="9"/>
      <c r="F12" s="9"/>
    </row>
    <row r="13" spans="1:6" x14ac:dyDescent="0.25">
      <c r="A13" s="9" t="s">
        <v>15</v>
      </c>
      <c r="B13" s="12">
        <v>11233802</v>
      </c>
      <c r="C13" s="12">
        <v>403555.34</v>
      </c>
      <c r="D13" s="12">
        <v>4439660.07</v>
      </c>
      <c r="E13" s="12">
        <v>1307281.81</v>
      </c>
      <c r="F13" s="12">
        <v>5486860.1200000001</v>
      </c>
    </row>
    <row r="14" spans="1:6" x14ac:dyDescent="0.25">
      <c r="A14" s="11" t="s">
        <v>13</v>
      </c>
      <c r="B14" s="13">
        <v>11233802</v>
      </c>
      <c r="C14" s="13">
        <v>403555.34</v>
      </c>
      <c r="D14" s="13">
        <v>4439660.07</v>
      </c>
      <c r="E14" s="13">
        <v>1307281.81</v>
      </c>
      <c r="F14" s="13">
        <v>5486860.1200000001</v>
      </c>
    </row>
    <row r="15" spans="1:6" x14ac:dyDescent="0.25">
      <c r="A15" s="6" t="s">
        <v>16</v>
      </c>
      <c r="B15" s="6"/>
      <c r="C15" s="6"/>
      <c r="D15" s="12">
        <v>-1150544.71</v>
      </c>
      <c r="E15" s="9"/>
      <c r="F15" s="9"/>
    </row>
    <row r="16" spans="1:6" x14ac:dyDescent="0.25">
      <c r="A16" s="6" t="s">
        <v>17</v>
      </c>
      <c r="B16" s="6"/>
      <c r="C16" s="6"/>
      <c r="D16" s="12">
        <v>2600756.63</v>
      </c>
      <c r="E16" s="9"/>
      <c r="F16" s="9"/>
    </row>
    <row r="17" spans="1:6" x14ac:dyDescent="0.25">
      <c r="A17" s="6" t="s">
        <v>18</v>
      </c>
      <c r="B17" s="6"/>
      <c r="C17" s="6"/>
      <c r="D17" s="12">
        <v>1450211.92</v>
      </c>
      <c r="E17" s="8"/>
      <c r="F17" s="8"/>
    </row>
    <row r="18" spans="1:6" x14ac:dyDescent="0.25">
      <c r="A18" s="6" t="s">
        <v>19</v>
      </c>
      <c r="B18" s="6"/>
      <c r="C18" s="6"/>
      <c r="D18" s="9"/>
      <c r="E18" s="8"/>
      <c r="F18" s="8"/>
    </row>
    <row r="19" spans="1:6" x14ac:dyDescent="0.25">
      <c r="A19" s="6" t="s">
        <v>20</v>
      </c>
      <c r="B19" s="6"/>
      <c r="C19" s="6"/>
      <c r="D19" s="12">
        <v>200</v>
      </c>
      <c r="E19" s="8"/>
      <c r="F19" s="8"/>
    </row>
    <row r="20" spans="1:6" x14ac:dyDescent="0.25">
      <c r="A20" s="6" t="s">
        <v>21</v>
      </c>
      <c r="B20" s="6"/>
      <c r="C20" s="6"/>
      <c r="D20" s="12">
        <v>0</v>
      </c>
      <c r="E20" s="8"/>
      <c r="F20" s="8"/>
    </row>
    <row r="21" spans="1:6" x14ac:dyDescent="0.25">
      <c r="A21" s="6" t="s">
        <v>22</v>
      </c>
      <c r="B21" s="6"/>
      <c r="C21" s="6"/>
      <c r="D21" s="12">
        <v>0</v>
      </c>
      <c r="E21" s="8"/>
      <c r="F21" s="8"/>
    </row>
    <row r="22" spans="1:6" x14ac:dyDescent="0.25">
      <c r="A22" s="6" t="s">
        <v>23</v>
      </c>
      <c r="B22" s="6"/>
      <c r="C22" s="6"/>
      <c r="D22" s="12">
        <v>210729.42</v>
      </c>
      <c r="E22" s="8"/>
      <c r="F22" s="8"/>
    </row>
    <row r="23" spans="1:6" x14ac:dyDescent="0.25">
      <c r="A23" s="6" t="s">
        <v>24</v>
      </c>
      <c r="B23" s="6"/>
      <c r="C23" s="6"/>
      <c r="D23" s="12">
        <v>-432.8</v>
      </c>
      <c r="E23" s="8"/>
      <c r="F23" s="8"/>
    </row>
    <row r="24" spans="1:6" x14ac:dyDescent="0.25">
      <c r="A24" s="6" t="s">
        <v>25</v>
      </c>
      <c r="B24" s="6"/>
      <c r="C24" s="6"/>
      <c r="D24" s="12">
        <v>0</v>
      </c>
      <c r="E24" s="8"/>
      <c r="F24" s="8"/>
    </row>
    <row r="25" spans="1:6" x14ac:dyDescent="0.25">
      <c r="A25" s="6" t="s">
        <v>26</v>
      </c>
      <c r="B25" s="6"/>
      <c r="C25" s="6"/>
      <c r="D25" s="12">
        <v>0</v>
      </c>
      <c r="E25" s="8"/>
      <c r="F25" s="8"/>
    </row>
    <row r="26" spans="1:6" x14ac:dyDescent="0.25">
      <c r="A26" s="6" t="s">
        <v>27</v>
      </c>
      <c r="B26" s="6"/>
      <c r="C26" s="6"/>
      <c r="D26" s="12">
        <v>1661174.14</v>
      </c>
      <c r="E26" s="8"/>
      <c r="F26" s="8"/>
    </row>
    <row r="27" spans="1:6" x14ac:dyDescent="0.25">
      <c r="A27" s="6" t="s">
        <v>28</v>
      </c>
      <c r="B27" s="6"/>
      <c r="C27" s="6"/>
      <c r="D27" s="12">
        <v>1661174.14</v>
      </c>
      <c r="E27" s="8"/>
      <c r="F27" s="8"/>
    </row>
  </sheetData>
  <mergeCells count="19">
    <mergeCell ref="A22:C22"/>
    <mergeCell ref="A23:C23"/>
    <mergeCell ref="A6:F6"/>
    <mergeCell ref="A15:C15"/>
    <mergeCell ref="A16:C16"/>
    <mergeCell ref="A17:C17"/>
    <mergeCell ref="A18:C18"/>
    <mergeCell ref="A1:F1"/>
    <mergeCell ref="A2:F2"/>
    <mergeCell ref="A3:F3"/>
    <mergeCell ref="A4:F4"/>
    <mergeCell ref="A5:F5"/>
    <mergeCell ref="A24:C24"/>
    <mergeCell ref="A25:C25"/>
    <mergeCell ref="A26:C26"/>
    <mergeCell ref="A27:C27"/>
    <mergeCell ref="A19:C19"/>
    <mergeCell ref="A20:C20"/>
    <mergeCell ref="A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FY24 Chart</vt:lpstr>
      <vt:lpstr>State</vt:lpstr>
      <vt:lpstr>Federal</vt:lpstr>
      <vt:lpstr>Gifts&amp;Grants</vt:lpstr>
      <vt:lpstr>Aux</vt:lpstr>
      <vt:lpstr>Operations</vt:lpstr>
      <vt:lpstr>'FY24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Borgmann</dc:creator>
  <cp:lastModifiedBy>Jennifer Borgmann</cp:lastModifiedBy>
  <cp:lastPrinted>2023-10-04T17:10:27Z</cp:lastPrinted>
  <dcterms:created xsi:type="dcterms:W3CDTF">2023-10-04T18:28:12Z</dcterms:created>
  <dcterms:modified xsi:type="dcterms:W3CDTF">2023-10-04T19:19:22Z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